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tables/table1.xml" ContentType="application/vnd.openxmlformats-officedocument.spreadsheetml.table+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tables/table2.xml" ContentType="application/vnd.openxmlformats-officedocument.spreadsheetml.table+xml"/>
  <Override PartName="/xl/tables/table3.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embeddings/oleObject1.bin" ContentType="application/vnd.openxmlformats-officedocument.oleObject"/>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R:\HV09\C\DCAM\1. Division\Mitarbeiter\Haas\Projekte\FKG-Tool\Version3_2020\"/>
    </mc:Choice>
  </mc:AlternateContent>
  <bookViews>
    <workbookView xWindow="120" yWindow="30" windowWidth="25335" windowHeight="7365"/>
  </bookViews>
  <sheets>
    <sheet name="Einführung" sheetId="1" r:id="rId1"/>
    <sheet name="Auszahlungen und Vorlaufzinsen" sheetId="2" r:id="rId2"/>
    <sheet name="Zahlungsplan und Zinsen" sheetId="4" r:id="rId3"/>
    <sheet name="Zahlungen f. ungedeckte Ford." sheetId="7" r:id="rId4"/>
    <sheet name="Checkliste Unterlagen" sheetId="8" r:id="rId5"/>
    <sheet name="Hilfsblatt" sheetId="6" state="hidden" r:id="rId6"/>
  </sheets>
  <externalReferences>
    <externalReference r:id="rId7"/>
  </externalReferences>
  <definedNames>
    <definedName name="AK_Name">Einführung!$C$17</definedName>
    <definedName name="CIQWBGuid" hidden="1">"7373fb5b-ba6d-425f-b0fe-e2096cc5b382"</definedName>
    <definedName name="Datum_bis">#REF!</definedName>
    <definedName name="Datum_von">Tabelle1[[#Data],[#Totals],[Datum (von)]]</definedName>
    <definedName name="Direktauszahlung">'Auszahlungen und Vorlaufzinsen'!$G$50</definedName>
    <definedName name="DN">[1]Einführung!$C$18</definedName>
    <definedName name="DN_Name">Einführung!$C$16</definedName>
    <definedName name="_xlnm.Print_Area" localSheetId="1">'Auszahlungen und Vorlaufzinsen'!$A$1:$L$59</definedName>
    <definedName name="_xlnm.Print_Area" localSheetId="4">'Checkliste Unterlagen'!$A$1:$C$56</definedName>
    <definedName name="_xlnm.Print_Area" localSheetId="3">'Zahlungen f. ungedeckte Ford.'!$A$1:$M$54</definedName>
    <definedName name="_xlnm.Print_Area" localSheetId="2">'Zahlungsplan und Zinsen'!$A$1:$U$72</definedName>
    <definedName name="Erstattungsverfahren">'Auszahlungen und Vorlaufzinsen'!$G$51</definedName>
    <definedName name="FA">[1]Einführung!$E$18</definedName>
    <definedName name="FA_Nr">Einführung!#REF!</definedName>
    <definedName name="Fälligkeit">Tabelle2[Fälligkeit]</definedName>
    <definedName name="Haftung">Einführung!$C$18</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ap_ausgez">'Zahlungsplan und Zinsen'!$D$26</definedName>
    <definedName name="Kap_ged">Einführung!$C$20</definedName>
    <definedName name="Kap_ges">Tabelle1[[#Totals],[Auszahlungen]]</definedName>
    <definedName name="Kapitalrate">'Zahlungsplan und Zinsen'!$F$25</definedName>
    <definedName name="Land_AK">[1]Einführung!$G$18</definedName>
    <definedName name="Land_AK_Nr">Einführung!$E$15</definedName>
    <definedName name="Marge">'Zahlungsplan und Zinsen'!$C$17</definedName>
    <definedName name="Methode">'Auszahlungen und Vorlaufzinsen'!$E$17</definedName>
    <definedName name="Rate_Nr">Tabelle2[Rate Nr.]</definedName>
    <definedName name="Ratenart">'Zahlungsplan und Zinsen'!$C$21</definedName>
    <definedName name="Restkapital">Tabelle2[Restkapital]</definedName>
    <definedName name="Satz">Tabelle2[Euribor/ Libor]</definedName>
    <definedName name="SB">Einführung!$C$18</definedName>
    <definedName name="SB_Betrag">'Zahlungsplan und Zinsen'!$C$24</definedName>
    <definedName name="Tilgungsbeginn">Einführung!$C$22</definedName>
    <definedName name="VorgangID">Einführung!$C$15</definedName>
    <definedName name="Vorlaufzinsen">Tabelle1[[#Totals],[(Vorlauf-) Zinsen]]</definedName>
    <definedName name="Währung">Einführung!$C$19</definedName>
    <definedName name="Zahl_Raten">'Zahlungsplan und Zinsen'!$C$22</definedName>
    <definedName name="Zerofloor">'Zahlungsplan und Zinsen'!$K$20</definedName>
    <definedName name="Zins_ged">Einführung!$C$21</definedName>
    <definedName name="Zinsmethode">'Zahlungsplan und Zinsen'!$K$18</definedName>
    <definedName name="Zinssatz">Tabelle2[[#Data],[#Totals],[Zinssatz]]</definedName>
  </definedNames>
  <calcPr calcId="162913"/>
</workbook>
</file>

<file path=xl/calcChain.xml><?xml version="1.0" encoding="utf-8"?>
<calcChain xmlns="http://schemas.openxmlformats.org/spreadsheetml/2006/main">
  <c r="D31" i="4" l="1"/>
  <c r="E11" i="2"/>
  <c r="C11" i="2"/>
  <c r="E12" i="7"/>
  <c r="C12" i="7"/>
  <c r="E12" i="4"/>
  <c r="C12" i="4"/>
  <c r="B5" i="8"/>
  <c r="J24" i="2" l="1"/>
  <c r="J25" i="2"/>
  <c r="J26" i="2"/>
  <c r="J27" i="2"/>
  <c r="J28" i="2"/>
  <c r="J29" i="2"/>
  <c r="J30" i="2"/>
  <c r="J31" i="2"/>
  <c r="J32" i="2"/>
  <c r="J33" i="2"/>
  <c r="J34" i="2"/>
  <c r="J35" i="2"/>
  <c r="J36" i="2"/>
  <c r="J37" i="2"/>
  <c r="J38" i="2"/>
  <c r="J39" i="2"/>
  <c r="J40" i="2"/>
  <c r="J41" i="2"/>
  <c r="J42" i="2"/>
  <c r="J43" i="2"/>
  <c r="P23" i="2" l="1"/>
  <c r="P21" i="2"/>
  <c r="P24" i="2"/>
  <c r="P28" i="2"/>
  <c r="P32" i="2"/>
  <c r="P36" i="2"/>
  <c r="P40" i="2"/>
  <c r="N21" i="2"/>
  <c r="Q21" i="2" s="1"/>
  <c r="J21" i="2" s="1"/>
  <c r="N22" i="2"/>
  <c r="Q22" i="2" s="1"/>
  <c r="J22" i="2" s="1"/>
  <c r="N23" i="2"/>
  <c r="Q23" i="2" s="1"/>
  <c r="J23" i="2" s="1"/>
  <c r="N24" i="2"/>
  <c r="Q24" i="2" s="1"/>
  <c r="N25" i="2"/>
  <c r="Q25" i="2" s="1"/>
  <c r="N26" i="2"/>
  <c r="Q26" i="2" s="1"/>
  <c r="N27" i="2"/>
  <c r="Q27" i="2" s="1"/>
  <c r="N28" i="2"/>
  <c r="Q28" i="2" s="1"/>
  <c r="N29" i="2"/>
  <c r="Q29" i="2" s="1"/>
  <c r="N30" i="2"/>
  <c r="Q30" i="2" s="1"/>
  <c r="N31" i="2"/>
  <c r="Q31" i="2" s="1"/>
  <c r="N32" i="2"/>
  <c r="Q32" i="2" s="1"/>
  <c r="N33" i="2"/>
  <c r="Q33" i="2" s="1"/>
  <c r="N34" i="2"/>
  <c r="Q34" i="2" s="1"/>
  <c r="N35" i="2"/>
  <c r="Q35" i="2" s="1"/>
  <c r="N36" i="2"/>
  <c r="Q36" i="2" s="1"/>
  <c r="N37" i="2"/>
  <c r="Q37" i="2" s="1"/>
  <c r="N38" i="2"/>
  <c r="Q38" i="2" s="1"/>
  <c r="N39" i="2"/>
  <c r="Q39" i="2" s="1"/>
  <c r="N40" i="2"/>
  <c r="Q40" i="2" s="1"/>
  <c r="N41" i="2"/>
  <c r="Q41" i="2" s="1"/>
  <c r="N42" i="2"/>
  <c r="Q42" i="2" s="1"/>
  <c r="N43" i="2"/>
  <c r="Q43" i="2" s="1"/>
  <c r="M21" i="2"/>
  <c r="M22" i="2"/>
  <c r="P22" i="2" s="1"/>
  <c r="M23" i="2"/>
  <c r="M24" i="2"/>
  <c r="M25" i="2"/>
  <c r="P25" i="2" s="1"/>
  <c r="M26" i="2"/>
  <c r="P26" i="2" s="1"/>
  <c r="M27" i="2"/>
  <c r="P27" i="2" s="1"/>
  <c r="M28" i="2"/>
  <c r="M29" i="2"/>
  <c r="P29" i="2" s="1"/>
  <c r="M30" i="2"/>
  <c r="P30" i="2" s="1"/>
  <c r="M31" i="2"/>
  <c r="P31" i="2" s="1"/>
  <c r="M32" i="2"/>
  <c r="M33" i="2"/>
  <c r="P33" i="2" s="1"/>
  <c r="M34" i="2"/>
  <c r="P34" i="2" s="1"/>
  <c r="M35" i="2"/>
  <c r="P35" i="2" s="1"/>
  <c r="M36" i="2"/>
  <c r="M37" i="2"/>
  <c r="P37" i="2" s="1"/>
  <c r="M38" i="2"/>
  <c r="P38" i="2" s="1"/>
  <c r="M39" i="2"/>
  <c r="P39" i="2" s="1"/>
  <c r="M40" i="2"/>
  <c r="M41" i="2"/>
  <c r="P41" i="2" s="1"/>
  <c r="M42" i="2"/>
  <c r="P42" i="2" s="1"/>
  <c r="M43" i="2"/>
  <c r="P43" i="2" s="1"/>
  <c r="L21" i="2"/>
  <c r="O21" i="2" s="1"/>
  <c r="L22" i="2"/>
  <c r="O22" i="2" s="1"/>
  <c r="L23" i="2"/>
  <c r="O23" i="2" s="1"/>
  <c r="L24" i="2"/>
  <c r="O24" i="2" s="1"/>
  <c r="L25" i="2"/>
  <c r="O25" i="2" s="1"/>
  <c r="L26" i="2"/>
  <c r="O26" i="2" s="1"/>
  <c r="L27" i="2"/>
  <c r="O27" i="2" s="1"/>
  <c r="L28" i="2"/>
  <c r="O28" i="2" s="1"/>
  <c r="L29" i="2"/>
  <c r="O29" i="2" s="1"/>
  <c r="L30" i="2"/>
  <c r="O30" i="2" s="1"/>
  <c r="L31" i="2"/>
  <c r="O31" i="2" s="1"/>
  <c r="L32" i="2"/>
  <c r="O32" i="2" s="1"/>
  <c r="L33" i="2"/>
  <c r="O33" i="2" s="1"/>
  <c r="L34" i="2"/>
  <c r="O34" i="2" s="1"/>
  <c r="L35" i="2"/>
  <c r="O35" i="2" s="1"/>
  <c r="L36" i="2"/>
  <c r="O36" i="2" s="1"/>
  <c r="L37" i="2"/>
  <c r="O37" i="2" s="1"/>
  <c r="L38" i="2"/>
  <c r="O38" i="2" s="1"/>
  <c r="L39" i="2"/>
  <c r="O39" i="2" s="1"/>
  <c r="L40" i="2"/>
  <c r="O40" i="2" s="1"/>
  <c r="L41" i="2"/>
  <c r="O41" i="2" s="1"/>
  <c r="L42" i="2"/>
  <c r="O42" i="2" s="1"/>
  <c r="L43" i="2"/>
  <c r="O43" i="2" s="1"/>
  <c r="N20" i="2"/>
  <c r="Q20" i="2" s="1"/>
  <c r="J20" i="2" s="1"/>
  <c r="M20" i="2"/>
  <c r="P20" i="2" s="1"/>
  <c r="L20" i="2"/>
  <c r="O20" i="2" s="1"/>
  <c r="U57" i="4"/>
  <c r="T51" i="4"/>
  <c r="T52" i="4"/>
  <c r="T53" i="4"/>
  <c r="T54" i="4"/>
  <c r="T55" i="4"/>
  <c r="T56" i="4"/>
  <c r="T57" i="4"/>
  <c r="T58" i="4"/>
  <c r="T59" i="4"/>
  <c r="T60" i="4"/>
  <c r="U50" i="4"/>
  <c r="U33" i="4"/>
  <c r="U34" i="4"/>
  <c r="U35" i="4"/>
  <c r="U36" i="4"/>
  <c r="U37" i="4"/>
  <c r="U38" i="4"/>
  <c r="U39" i="4"/>
  <c r="U40" i="4"/>
  <c r="U41" i="4"/>
  <c r="U42" i="4"/>
  <c r="U43" i="4"/>
  <c r="U44" i="4"/>
  <c r="U45" i="4"/>
  <c r="U46" i="4"/>
  <c r="U47" i="4"/>
  <c r="U48" i="4"/>
  <c r="U49" i="4"/>
  <c r="U32" i="4"/>
  <c r="K61" i="4"/>
  <c r="U51" i="4"/>
  <c r="U52" i="4"/>
  <c r="U53" i="4"/>
  <c r="U54" i="4"/>
  <c r="U55" i="4"/>
  <c r="U56" i="4"/>
  <c r="U58" i="4"/>
  <c r="U59" i="4"/>
  <c r="U60" i="4"/>
  <c r="H62" i="4" l="1"/>
  <c r="L62" i="4"/>
  <c r="E61" i="4"/>
  <c r="J61" i="4"/>
  <c r="N61" i="4"/>
  <c r="B3" i="8" l="1"/>
  <c r="H20" i="2"/>
  <c r="H21" i="2" s="1"/>
  <c r="H22" i="2" s="1"/>
  <c r="H23" i="2" s="1"/>
  <c r="G50" i="2"/>
  <c r="G51" i="2"/>
  <c r="G45" i="2"/>
  <c r="C23" i="4"/>
  <c r="C31" i="4" s="1"/>
  <c r="E31" i="4" s="1"/>
  <c r="B4" i="8"/>
  <c r="B6" i="8"/>
  <c r="F45" i="7"/>
  <c r="F44" i="7"/>
  <c r="C24" i="4"/>
  <c r="O61" i="4" s="1"/>
  <c r="P61" i="4" s="1"/>
  <c r="C26" i="4"/>
  <c r="C27" i="4"/>
  <c r="C25" i="4"/>
  <c r="F48" i="2"/>
  <c r="F49" i="2"/>
  <c r="F50" i="2"/>
  <c r="F51" i="2"/>
  <c r="F47" i="2"/>
  <c r="F21" i="7"/>
  <c r="F22" i="7"/>
  <c r="F23" i="7"/>
  <c r="G45" i="7"/>
  <c r="G44" i="7"/>
  <c r="F24" i="7"/>
  <c r="F25" i="7"/>
  <c r="F26" i="7"/>
  <c r="F27" i="7"/>
  <c r="F28" i="7"/>
  <c r="F29" i="7"/>
  <c r="F30" i="7"/>
  <c r="F31" i="7"/>
  <c r="F32" i="7"/>
  <c r="F33" i="7"/>
  <c r="F34" i="7"/>
  <c r="F35" i="7"/>
  <c r="F36" i="7"/>
  <c r="F37" i="7"/>
  <c r="F38" i="7"/>
  <c r="F39" i="7"/>
  <c r="F40" i="7"/>
  <c r="F41" i="7"/>
  <c r="F42" i="7"/>
  <c r="F43" i="7"/>
  <c r="G49" i="2"/>
  <c r="G48" i="2"/>
  <c r="G47" i="2"/>
  <c r="E57" i="4"/>
  <c r="J57" i="4"/>
  <c r="N57" i="4"/>
  <c r="E58" i="4"/>
  <c r="J58" i="4"/>
  <c r="N58" i="4"/>
  <c r="O58" i="4" s="1"/>
  <c r="P58" i="4" s="1"/>
  <c r="E59" i="4"/>
  <c r="J59" i="4"/>
  <c r="N59" i="4"/>
  <c r="E60" i="4"/>
  <c r="E54" i="4"/>
  <c r="J54" i="4"/>
  <c r="N54" i="4"/>
  <c r="F21" i="2"/>
  <c r="F22" i="2"/>
  <c r="F23" i="2"/>
  <c r="F24" i="2"/>
  <c r="F25" i="2"/>
  <c r="F26" i="2"/>
  <c r="F27" i="2"/>
  <c r="F28" i="2"/>
  <c r="F29" i="2"/>
  <c r="F30" i="2"/>
  <c r="F31" i="2"/>
  <c r="F32" i="2"/>
  <c r="F33" i="2"/>
  <c r="F34" i="2"/>
  <c r="F35" i="2"/>
  <c r="F36" i="2"/>
  <c r="F37" i="2"/>
  <c r="F38" i="2"/>
  <c r="F39" i="2"/>
  <c r="F40" i="2"/>
  <c r="F41" i="2"/>
  <c r="F42" i="2"/>
  <c r="F43" i="2"/>
  <c r="D32" i="4"/>
  <c r="D33" i="4" s="1"/>
  <c r="D34" i="4" s="1"/>
  <c r="D35" i="4" s="1"/>
  <c r="D36" i="4" s="1"/>
  <c r="D37" i="4" s="1"/>
  <c r="D38" i="4" s="1"/>
  <c r="D39" i="4" s="1"/>
  <c r="D40" i="4" s="1"/>
  <c r="D41" i="4" s="1"/>
  <c r="D42" i="4" s="1"/>
  <c r="D43" i="4" s="1"/>
  <c r="D44" i="4" s="1"/>
  <c r="D45" i="4" s="1"/>
  <c r="D46" i="4"/>
  <c r="D47" i="4" s="1"/>
  <c r="D48" i="4" s="1"/>
  <c r="D49" i="4" s="1"/>
  <c r="D50" i="4" s="1"/>
  <c r="D51" i="4" s="1"/>
  <c r="D52" i="4" s="1"/>
  <c r="D53" i="4" s="1"/>
  <c r="D54" i="4" s="1"/>
  <c r="D55" i="4" s="1"/>
  <c r="D56" i="4" s="1"/>
  <c r="D57" i="4" s="1"/>
  <c r="D58" i="4" s="1"/>
  <c r="D59" i="4" s="1"/>
  <c r="D60" i="4" s="1"/>
  <c r="D61" i="4" s="1"/>
  <c r="D25" i="4"/>
  <c r="J32" i="4"/>
  <c r="J33" i="4"/>
  <c r="J34" i="4"/>
  <c r="J35" i="4"/>
  <c r="J36" i="4"/>
  <c r="J37" i="4"/>
  <c r="J38" i="4"/>
  <c r="J39" i="4"/>
  <c r="J40" i="4"/>
  <c r="J41" i="4"/>
  <c r="J42" i="4"/>
  <c r="J43" i="4"/>
  <c r="J44" i="4"/>
  <c r="J45" i="4"/>
  <c r="J46" i="4"/>
  <c r="J47" i="4"/>
  <c r="J48" i="4"/>
  <c r="J49" i="4"/>
  <c r="J50" i="4"/>
  <c r="J51" i="4"/>
  <c r="J52" i="4"/>
  <c r="J53" i="4"/>
  <c r="J55" i="4"/>
  <c r="J56" i="4"/>
  <c r="J60" i="4"/>
  <c r="J31" i="4"/>
  <c r="N60" i="4"/>
  <c r="N38" i="4"/>
  <c r="O38" i="4" s="1"/>
  <c r="N39" i="4"/>
  <c r="N40" i="4"/>
  <c r="O40" i="4" s="1"/>
  <c r="P40" i="4" s="1"/>
  <c r="N41" i="4"/>
  <c r="N44" i="4"/>
  <c r="O44" i="4" s="1"/>
  <c r="N45" i="4"/>
  <c r="N47" i="4"/>
  <c r="O47" i="4" s="1"/>
  <c r="P47" i="4" s="1"/>
  <c r="N48" i="4"/>
  <c r="N49" i="4"/>
  <c r="O49" i="4" s="1"/>
  <c r="N50" i="4"/>
  <c r="N51" i="4"/>
  <c r="O51" i="4" s="1"/>
  <c r="P51" i="4" s="1"/>
  <c r="N52" i="4"/>
  <c r="N53" i="4"/>
  <c r="O53" i="4" s="1"/>
  <c r="P53" i="4" s="1"/>
  <c r="N55" i="4"/>
  <c r="N56" i="4"/>
  <c r="O56" i="4" s="1"/>
  <c r="E33" i="4"/>
  <c r="E36" i="4"/>
  <c r="E56" i="4"/>
  <c r="E53" i="4"/>
  <c r="E55" i="4"/>
  <c r="E52" i="4"/>
  <c r="E51" i="4"/>
  <c r="E32" i="4"/>
  <c r="E38" i="4"/>
  <c r="E39" i="4"/>
  <c r="E41" i="4"/>
  <c r="E42" i="4"/>
  <c r="E44" i="4"/>
  <c r="E45" i="4"/>
  <c r="E47" i="4"/>
  <c r="E48" i="4"/>
  <c r="E50" i="4"/>
  <c r="E49" i="4"/>
  <c r="E35" i="4"/>
  <c r="E37" i="4"/>
  <c r="E43" i="4"/>
  <c r="E40" i="4"/>
  <c r="E46" i="4"/>
  <c r="E34" i="4"/>
  <c r="D27" i="4"/>
  <c r="H26" i="2"/>
  <c r="H27" i="2"/>
  <c r="H28" i="2"/>
  <c r="H29" i="2"/>
  <c r="H30" i="2"/>
  <c r="H31" i="2"/>
  <c r="H32" i="2"/>
  <c r="H33" i="2"/>
  <c r="H34" i="2"/>
  <c r="H35" i="2"/>
  <c r="H36" i="2"/>
  <c r="H37" i="2"/>
  <c r="H38" i="2"/>
  <c r="H39" i="2"/>
  <c r="H40" i="2"/>
  <c r="H41" i="2"/>
  <c r="H42" i="2"/>
  <c r="H43" i="2"/>
  <c r="F20" i="2"/>
  <c r="H24" i="2"/>
  <c r="H25" i="2"/>
  <c r="N32" i="4"/>
  <c r="N31" i="4"/>
  <c r="N33" i="4"/>
  <c r="O33" i="4" s="1"/>
  <c r="P33" i="4" s="1"/>
  <c r="N34" i="4"/>
  <c r="N35" i="4"/>
  <c r="O35" i="4" s="1"/>
  <c r="P35" i="4" s="1"/>
  <c r="N36" i="4"/>
  <c r="N37" i="4"/>
  <c r="O37" i="4" s="1"/>
  <c r="P37" i="4" s="1"/>
  <c r="N42" i="4"/>
  <c r="N43" i="4"/>
  <c r="O43" i="4" s="1"/>
  <c r="P43" i="4" s="1"/>
  <c r="N46" i="4"/>
  <c r="O46" i="4" l="1"/>
  <c r="P46" i="4" s="1"/>
  <c r="O42" i="4"/>
  <c r="P42" i="4" s="1"/>
  <c r="O36" i="4"/>
  <c r="P36" i="4" s="1"/>
  <c r="O34" i="4"/>
  <c r="P34" i="4" s="1"/>
  <c r="O31" i="4"/>
  <c r="P31" i="4" s="1"/>
  <c r="O55" i="4"/>
  <c r="O52" i="4"/>
  <c r="P52" i="4" s="1"/>
  <c r="O50" i="4"/>
  <c r="P50" i="4" s="1"/>
  <c r="O48" i="4"/>
  <c r="P48" i="4" s="1"/>
  <c r="O45" i="4"/>
  <c r="P45" i="4" s="1"/>
  <c r="O41" i="4"/>
  <c r="P41" i="4" s="1"/>
  <c r="O39" i="4"/>
  <c r="O60" i="4"/>
  <c r="P60" i="4" s="1"/>
  <c r="O54" i="4"/>
  <c r="P54" i="4" s="1"/>
  <c r="O59" i="4"/>
  <c r="P59" i="4" s="1"/>
  <c r="O57" i="4"/>
  <c r="P57" i="4" s="1"/>
  <c r="O32" i="4"/>
  <c r="P32" i="4" s="1"/>
  <c r="N62" i="4"/>
  <c r="J44" i="2"/>
  <c r="E22" i="4"/>
  <c r="E23" i="4"/>
  <c r="G44" i="2"/>
  <c r="H45" i="2"/>
  <c r="D26" i="4"/>
  <c r="P38" i="4"/>
  <c r="P55" i="4"/>
  <c r="P44" i="4"/>
  <c r="P39" i="4"/>
  <c r="P56" i="4"/>
  <c r="P49" i="4"/>
  <c r="R31" i="4" l="1"/>
  <c r="T31" i="4"/>
  <c r="S31" i="4"/>
  <c r="F31" i="4"/>
  <c r="F25" i="4"/>
  <c r="P62" i="4"/>
  <c r="K31" i="4" l="1"/>
  <c r="G31" i="4"/>
  <c r="F32" i="4" s="1"/>
  <c r="T32" i="4" l="1"/>
  <c r="G32" i="4"/>
  <c r="F33" i="4" s="1"/>
  <c r="T33" i="4" s="1"/>
  <c r="R32" i="4"/>
  <c r="S32" i="4"/>
  <c r="K32" i="4" l="1"/>
  <c r="G33" i="4"/>
  <c r="F34" i="4" s="1"/>
  <c r="T34" i="4" s="1"/>
  <c r="R33" i="4"/>
  <c r="K33" i="4" s="1"/>
  <c r="S33" i="4"/>
  <c r="G34" i="4" l="1"/>
  <c r="F35" i="4" s="1"/>
  <c r="T35" i="4" s="1"/>
  <c r="S34" i="4"/>
  <c r="R34" i="4"/>
  <c r="K34" i="4" s="1"/>
  <c r="R35" i="4" l="1"/>
  <c r="K35" i="4" s="1"/>
  <c r="S35" i="4"/>
  <c r="G35" i="4"/>
  <c r="F36" i="4" s="1"/>
  <c r="R36" i="4" l="1"/>
  <c r="T36" i="4"/>
  <c r="S36" i="4"/>
  <c r="G36" i="4"/>
  <c r="F37" i="4" s="1"/>
  <c r="T37" i="4" s="1"/>
  <c r="K36" i="4" l="1"/>
  <c r="R37" i="4"/>
  <c r="K37" i="4" s="1"/>
  <c r="S37" i="4"/>
  <c r="G37" i="4"/>
  <c r="F38" i="4" s="1"/>
  <c r="T38" i="4" s="1"/>
  <c r="S38" i="4" l="1"/>
  <c r="R38" i="4"/>
  <c r="K38" i="4" s="1"/>
  <c r="G38" i="4"/>
  <c r="F39" i="4" s="1"/>
  <c r="T39" i="4" s="1"/>
  <c r="R39" i="4" l="1"/>
  <c r="K39" i="4" s="1"/>
  <c r="S39" i="4"/>
  <c r="G39" i="4"/>
  <c r="F40" i="4" s="1"/>
  <c r="T40" i="4" s="1"/>
  <c r="S40" i="4" l="1"/>
  <c r="R40" i="4"/>
  <c r="K40" i="4" s="1"/>
  <c r="G40" i="4"/>
  <c r="F41" i="4" s="1"/>
  <c r="T41" i="4" s="1"/>
  <c r="R41" i="4" l="1"/>
  <c r="K41" i="4" s="1"/>
  <c r="S41" i="4"/>
  <c r="G41" i="4"/>
  <c r="F42" i="4" s="1"/>
  <c r="T42" i="4" s="1"/>
  <c r="S42" i="4" l="1"/>
  <c r="R42" i="4"/>
  <c r="K42" i="4" s="1"/>
  <c r="G42" i="4"/>
  <c r="F43" i="4" s="1"/>
  <c r="T43" i="4" s="1"/>
  <c r="R43" i="4" l="1"/>
  <c r="K43" i="4" s="1"/>
  <c r="S43" i="4"/>
  <c r="G43" i="4"/>
  <c r="F44" i="4" s="1"/>
  <c r="T44" i="4" s="1"/>
  <c r="S44" i="4" l="1"/>
  <c r="R44" i="4"/>
  <c r="K44" i="4" s="1"/>
  <c r="G44" i="4"/>
  <c r="F45" i="4" s="1"/>
  <c r="T45" i="4" s="1"/>
  <c r="R45" i="4" l="1"/>
  <c r="K45" i="4" s="1"/>
  <c r="S45" i="4"/>
  <c r="G45" i="4"/>
  <c r="F46" i="4" s="1"/>
  <c r="T46" i="4" s="1"/>
  <c r="G46" i="4" l="1"/>
  <c r="F47" i="4" s="1"/>
  <c r="T47" i="4" s="1"/>
  <c r="R46" i="4"/>
  <c r="K46" i="4" s="1"/>
  <c r="S46" i="4"/>
  <c r="G47" i="4" l="1"/>
  <c r="F48" i="4" s="1"/>
  <c r="T48" i="4" s="1"/>
  <c r="S47" i="4"/>
  <c r="R47" i="4"/>
  <c r="K47" i="4" s="1"/>
  <c r="R48" i="4" l="1"/>
  <c r="K48" i="4" s="1"/>
  <c r="S48" i="4"/>
  <c r="G48" i="4"/>
  <c r="F49" i="4" s="1"/>
  <c r="T49" i="4" s="1"/>
  <c r="S49" i="4" l="1"/>
  <c r="R49" i="4"/>
  <c r="G49" i="4"/>
  <c r="F50" i="4" s="1"/>
  <c r="T50" i="4" s="1"/>
  <c r="K49" i="4"/>
  <c r="R50" i="4" l="1"/>
  <c r="K50" i="4" s="1"/>
  <c r="S50" i="4"/>
  <c r="G50" i="4"/>
  <c r="F51" i="4" s="1"/>
  <c r="S51" i="4" l="1"/>
  <c r="R51" i="4"/>
  <c r="G51" i="4"/>
  <c r="F52" i="4" s="1"/>
  <c r="K51" i="4"/>
  <c r="R52" i="4" l="1"/>
  <c r="K52" i="4" s="1"/>
  <c r="S52" i="4"/>
  <c r="G52" i="4"/>
  <c r="F53" i="4" s="1"/>
  <c r="S53" i="4" l="1"/>
  <c r="R53" i="4"/>
  <c r="G53" i="4"/>
  <c r="K53" i="4"/>
  <c r="S55" i="4" l="1"/>
  <c r="R55" i="4"/>
  <c r="F54" i="4"/>
  <c r="F55" i="4" l="1"/>
  <c r="G54" i="4"/>
  <c r="R54" i="4"/>
  <c r="K54" i="4" s="1"/>
  <c r="S54" i="4"/>
  <c r="R56" i="4"/>
  <c r="S56" i="4"/>
  <c r="F56" i="4" l="1"/>
  <c r="G55" i="4"/>
  <c r="K55" i="4"/>
  <c r="K56" i="4" s="1"/>
  <c r="G56" i="4" l="1"/>
  <c r="F57" i="4" s="1"/>
  <c r="S57" i="4"/>
  <c r="R57" i="4"/>
  <c r="K57" i="4" s="1"/>
  <c r="R60" i="4"/>
  <c r="S60" i="4"/>
  <c r="G57" i="4" l="1"/>
  <c r="F58" i="4" s="1"/>
  <c r="R58" i="4"/>
  <c r="K58" i="4" s="1"/>
  <c r="S58" i="4"/>
  <c r="G58" i="4" l="1"/>
  <c r="F59" i="4" s="1"/>
  <c r="S59" i="4"/>
  <c r="R59" i="4"/>
  <c r="K59" i="4" s="1"/>
  <c r="K60" i="4" s="1"/>
  <c r="K62" i="4" s="1"/>
  <c r="K63" i="4" s="1"/>
  <c r="G59" i="4" l="1"/>
  <c r="F60" i="4" l="1"/>
  <c r="F61" i="4" l="1"/>
  <c r="G61" i="4" s="1"/>
  <c r="G60" i="4"/>
  <c r="G62" i="4" l="1"/>
  <c r="G63" i="4" s="1"/>
</calcChain>
</file>

<file path=xl/sharedStrings.xml><?xml version="1.0" encoding="utf-8"?>
<sst xmlns="http://schemas.openxmlformats.org/spreadsheetml/2006/main" count="217" uniqueCount="168">
  <si>
    <t xml:space="preserve">Lieber Kunde, </t>
  </si>
  <si>
    <t>Hinweis:</t>
  </si>
  <si>
    <t>Basisdaten:</t>
  </si>
  <si>
    <t>Währung</t>
  </si>
  <si>
    <t>Legende:</t>
  </si>
  <si>
    <t>Bitte Daten eingeben</t>
  </si>
  <si>
    <t>Automatisch berechnet</t>
  </si>
  <si>
    <t>DN Name</t>
  </si>
  <si>
    <t>AK Name</t>
  </si>
  <si>
    <t>Haftung des Bundes (%)</t>
  </si>
  <si>
    <t>Gedecktes Kapital (100%)*)</t>
  </si>
  <si>
    <t>Gedeckte Zinsen (100%)*)</t>
  </si>
  <si>
    <t>*) Gemäß Gewährleistungserklärung</t>
  </si>
  <si>
    <t>Land-/AK Nr.</t>
  </si>
  <si>
    <t>Lieferung/Leistung</t>
  </si>
  <si>
    <t>Zinssatz</t>
  </si>
  <si>
    <t>Zinsen</t>
  </si>
  <si>
    <t>Lieferung</t>
  </si>
  <si>
    <t>Leistung</t>
  </si>
  <si>
    <t>Finanzierungsnebenkosten</t>
  </si>
  <si>
    <t>Blatt: Einführung</t>
  </si>
  <si>
    <t>Haftung des Bundes</t>
  </si>
  <si>
    <t>EUR</t>
  </si>
  <si>
    <t>USD</t>
  </si>
  <si>
    <t>GBP</t>
  </si>
  <si>
    <t>JPY</t>
  </si>
  <si>
    <t>RUB</t>
  </si>
  <si>
    <t>ZAR</t>
  </si>
  <si>
    <t>SEK</t>
  </si>
  <si>
    <t>andere</t>
  </si>
  <si>
    <t>Land/AK-Nr.</t>
  </si>
  <si>
    <t>Erfolgte Auszahlungen</t>
  </si>
  <si>
    <t>Kapitalsaldo</t>
  </si>
  <si>
    <t>Auszahlungen</t>
  </si>
  <si>
    <t>Summe von</t>
  </si>
  <si>
    <t>Basisizinssatz:</t>
  </si>
  <si>
    <t>Marge:</t>
  </si>
  <si>
    <t>Zinsmethode:</t>
  </si>
  <si>
    <t>Zinsfixierung:</t>
  </si>
  <si>
    <t>Gedecktes Kapital:</t>
  </si>
  <si>
    <t>Gedeckte Zinsen:</t>
  </si>
  <si>
    <t>Bitte tragen Sie hier die vertraglich vereinbarte Marge ein.</t>
  </si>
  <si>
    <t>Wurde vor Risikoerhöhung schon ein Zero-Floor vereinbart?</t>
  </si>
  <si>
    <t>Anzahl Raten:</t>
  </si>
  <si>
    <t>Blatt: Auszahlungen und Vorlaufzinsen</t>
  </si>
  <si>
    <t>Basiszinssatz</t>
  </si>
  <si>
    <t>Euribor</t>
  </si>
  <si>
    <t>Libor</t>
  </si>
  <si>
    <t>Zinsmethode</t>
  </si>
  <si>
    <t>Zinsfixierung</t>
  </si>
  <si>
    <t>2 Tage vor Fälligkeit</t>
  </si>
  <si>
    <t>1 Tag vor Fälligkeit</t>
  </si>
  <si>
    <t>am Fälligkeitstag</t>
  </si>
  <si>
    <t>Zero floor vereinbart</t>
  </si>
  <si>
    <t>ja</t>
  </si>
  <si>
    <t>nein</t>
  </si>
  <si>
    <t>Ratenart:</t>
  </si>
  <si>
    <t>Halbjahresraten</t>
  </si>
  <si>
    <t>Quartalsraten</t>
  </si>
  <si>
    <t>Monatsraten</t>
  </si>
  <si>
    <t>Status</t>
  </si>
  <si>
    <t>Fälligkeit</t>
  </si>
  <si>
    <t>Rate Nr.</t>
  </si>
  <si>
    <t>Kapitalrate</t>
  </si>
  <si>
    <t>Saldo nach Abzügen</t>
  </si>
  <si>
    <t>SB-Betrag</t>
  </si>
  <si>
    <t>Status:</t>
  </si>
  <si>
    <t>bezahlt</t>
  </si>
  <si>
    <t>entschädigt</t>
  </si>
  <si>
    <t>Entschädigung beantragt</t>
  </si>
  <si>
    <t>Tilgungsbeginn:</t>
  </si>
  <si>
    <t>Entschädigungsbetrag</t>
  </si>
  <si>
    <t>SB-Betrag:</t>
  </si>
  <si>
    <t>Selbstbehalt</t>
  </si>
  <si>
    <t>Zelle F23:</t>
  </si>
  <si>
    <t>Berechnet Ratenhöhe.</t>
  </si>
  <si>
    <t>Restkapital</t>
  </si>
  <si>
    <t>Euribor/ Libor</t>
  </si>
  <si>
    <t>Ausgezahltes Kapital:</t>
  </si>
  <si>
    <t>Max.</t>
  </si>
  <si>
    <t>Summe:</t>
  </si>
  <si>
    <t>act/360</t>
  </si>
  <si>
    <t>(anteilig) bezahlte Zinsen</t>
  </si>
  <si>
    <t>(anteilig) bezahlter Kapitalbetrag</t>
  </si>
  <si>
    <t>Finanzierungskosten (act/360)</t>
  </si>
  <si>
    <t>Finanzierungskosten (act/365)</t>
  </si>
  <si>
    <t>act/365</t>
  </si>
  <si>
    <t>Ggf. Kommentare und Erläuterungen / Anmerkungen:</t>
  </si>
  <si>
    <t>Bitte geben Sie hier die vorgenommenen Auszahlungen sowie die für die Vorlaufzinsen verwendeten Zinssätze ein.</t>
  </si>
  <si>
    <t>Plausibilitätsprüfung</t>
  </si>
  <si>
    <t>Zero-floor:</t>
  </si>
  <si>
    <t>Übersicht der Raten und der zu entschädigenden Beträge</t>
  </si>
  <si>
    <t>(Vorlauf-) Zinsen</t>
  </si>
  <si>
    <t xml:space="preserve">Die gedeckten Kapital- und Zinsbeträge finden Sie in der aktuellsten Version Ihrer Deckungsurkunde. </t>
  </si>
  <si>
    <t>In der ersten Zeile übernimmt er die Vorlaufzinsen aus dem Blatt "Auszahlungen und Vorlaufzinsen".</t>
  </si>
  <si>
    <t>Auszahlungsvariante</t>
  </si>
  <si>
    <t>Direktauszahlung</t>
  </si>
  <si>
    <t>Erstattungsverfahren</t>
  </si>
  <si>
    <t>Datum Zahlungseingang</t>
  </si>
  <si>
    <t>Betrag</t>
  </si>
  <si>
    <t>Art der Zahlung*</t>
  </si>
  <si>
    <t>Automatisch ausgefüllt</t>
  </si>
  <si>
    <t>Bezahlt? (ja/nein)</t>
  </si>
  <si>
    <t>Blatt: Zahlungen für ungedeckte Ford.</t>
  </si>
  <si>
    <t>Gesamt erhaltene, ungedeckte Zahlungen:</t>
  </si>
  <si>
    <t>Gesamt ungedeckte Forderungen:</t>
  </si>
  <si>
    <t>Übersicht über erhaltene Zahlungen auf ungedeckte Forderungen (vgl. § 7 AB (FKG)):</t>
  </si>
  <si>
    <t>1.</t>
  </si>
  <si>
    <t>Darlehensdokumentation</t>
  </si>
  <si>
    <t>2.</t>
  </si>
  <si>
    <t>Tilgungs- und Zinsplan</t>
  </si>
  <si>
    <t>3.</t>
  </si>
  <si>
    <t>Bestätigung über Vorliegen der Auszahlungsvoraussetzungen</t>
  </si>
  <si>
    <t>4.</t>
  </si>
  <si>
    <t>Nachweis Sicherheit in Darlehensdokumentation (Ursprungsvertrag bzw. Amendment, §, Ziffer, Seite)</t>
  </si>
  <si>
    <t>5.</t>
  </si>
  <si>
    <t>Anzahlungsnachweis</t>
  </si>
  <si>
    <t>6.</t>
  </si>
  <si>
    <t>Bestätigung über das (Nicht-)Vorliegen anrechenbarer Zahlungen</t>
  </si>
  <si>
    <t xml:space="preserve"> </t>
  </si>
  <si>
    <t>7.</t>
  </si>
  <si>
    <t>Nachweise über Schadenminderungsmaßnahmen</t>
  </si>
  <si>
    <t>8.</t>
  </si>
  <si>
    <t>Nachweise über Inanspruchnahme der Sicherheiten</t>
  </si>
  <si>
    <t>9.</t>
  </si>
  <si>
    <t>10.</t>
  </si>
  <si>
    <t>Ggfs. Nachweis über Anmeldung der Forderungen zum Insolvenzverfahren</t>
  </si>
  <si>
    <t>Benötigt wird die ausdrückliche Bestätigung der Bank, dass keine bzw. welche anrechenbaren Zahlungen erhalten wurden.</t>
  </si>
  <si>
    <t>Z.B. Zahlungsgarantien, Pfandrecht, Promissory Notes, Akkreditiv, Wechsel, ggf. dazugehörige Legal Opinion.</t>
  </si>
  <si>
    <t>Maßgeblich sind ausschließlich die in der Gewährleistungserklärung vereinbarten Sicherheiten.</t>
  </si>
  <si>
    <t>Inklusive Information über die geprüften Unterlagen / Voraussetzungen zur jeweiligen Auszahlung; Übersicht über alle Auszahlungen.</t>
  </si>
  <si>
    <t>Tilgungs- und Zinsplan gemäß den Planfälligkeiten.</t>
  </si>
  <si>
    <t>Inklusive Zinsen zwischen erster Auszahlung und erster Fälligkeit (sog. Vorlaufzinsen) sowie Zinssätze; ggfs. Aufteilung nach Tranchen.</t>
  </si>
  <si>
    <t>Kreditvertrag mit Anlagen.</t>
  </si>
  <si>
    <t>Ggfs. Rahmenkreditvertrag und Einzelkreditvertrag.</t>
  </si>
  <si>
    <t>Änderungen zum Kreditvertrag.</t>
  </si>
  <si>
    <t>Ggfs. Fundstelle Sicherheit auf dem Datenträger</t>
  </si>
  <si>
    <t>Zur Beschleunigung der Prüfung wird die Bank gebeten, den Nachweis der Sicherheiten strukturiert wie in der nebenstehenden Tabelle aufzulisten:</t>
  </si>
  <si>
    <t>Unterlagen zu Maßnahmen zum Forderungseinzug (insbesondere Mahnkorrespondenz, des Weiteren Besprechungsprotokolle, Telefonnotizen, Beauftragung eines Anwaltes, Inkassobüros etc.).</t>
  </si>
  <si>
    <t>Checkliste Prüfungsunterlagen für Finanzkreditdeckungen:</t>
  </si>
  <si>
    <r>
      <t xml:space="preserve">Bitte senden Sie uns das ausgefüllte Tool sowie alle in der Checkliste aufgeführten Unterlagen an: </t>
    </r>
    <r>
      <rPr>
        <b/>
        <sz val="11"/>
        <color theme="4" tint="-0.249977111117893"/>
        <rFont val="Arial"/>
        <family val="2"/>
      </rPr>
      <t>URS@exportkreditgarantien.de</t>
    </r>
    <r>
      <rPr>
        <sz val="11"/>
        <color theme="1"/>
        <rFont val="Arial"/>
        <family val="2"/>
      </rPr>
      <t xml:space="preserve">. </t>
    </r>
  </si>
  <si>
    <t>-----&gt;</t>
  </si>
  <si>
    <t>Muster:</t>
  </si>
  <si>
    <t>Blatt: Zahlungsplan und Zinsen</t>
  </si>
  <si>
    <t>Finanzierungskosten werden in den Spalten Q und R für die beiden Zinsmethoden (act/360 und act/365) hilfsweise berechnet und je nach Angabe oben im Formular in die Tabelle einbezogen</t>
  </si>
  <si>
    <t>Tilgungsbeginn</t>
  </si>
  <si>
    <t>mit diesem Excel-Tool können Sie uns in Ergänzung zu Ihrem Entschädigungsantrag alle notwendigen Informationen zu den Auszahlungen und Tilgungen bei diesem Finanzkredit zur Verfügung stellen. Diese Excel-Datei besteht aus vier Eingabeblättern: 1. Einführung, 2. Auszahlungen und Vorlaufzinsen, 3. Zahlungsplan und Zinsen, 4. Zahlungen für ungedeckte Forderungen. Wir möchten Sie bitten, die für Sie zutreffenden Tabellen so ausführlich wie möglich auszufüllen. Im fünften Tabellenblatt finden Sie eine Checkliste der Unterlagen, die wir neben Ihrem Entschädigungsantrag und dieser Excel-Datei darüber hinaus noch für die Prüfung Ihres Entschädigungsantrags benötigen. Bei Fragen zur Checkliste oder zu diesem Excel-Tool sprechen Sie uns gerne an. Wir danken Ihnen im Voraus für Ihre Unterstützung.</t>
  </si>
  <si>
    <t>Datum (von)</t>
  </si>
  <si>
    <t>Datum (bis)</t>
  </si>
  <si>
    <t>Weiterverzinsung/Vorlaufzins</t>
  </si>
  <si>
    <t>keine neue Auszahlung</t>
  </si>
  <si>
    <t>Zero-Floor muss mit dem Kreditnehmer vor Risikoerhöhung ausdrücklich vertraglich vereinbart worden sein.</t>
  </si>
  <si>
    <r>
      <rPr>
        <b/>
        <u/>
        <sz val="11"/>
        <color theme="3" tint="0.39997558519241921"/>
        <rFont val="Arial"/>
        <family val="2"/>
      </rPr>
      <t>Hinweis</t>
    </r>
    <r>
      <rPr>
        <b/>
        <sz val="11"/>
        <color theme="3" tint="0.39997558519241921"/>
        <rFont val="Arial"/>
        <family val="2"/>
      </rPr>
      <t>: Bitte geben Sie hier alle Beträge an, die nicht im Zins- und Tilgungsplan erfasst sowie nicht in der Gewährleistungserklärung enthalten sind.</t>
    </r>
  </si>
  <si>
    <t>Zum Referenzpapier (Doppelklick auf das Symbol):</t>
  </si>
  <si>
    <t>Gemäß Gewährleistungs-erklärung vereinbarte Sicherheit</t>
  </si>
  <si>
    <t xml:space="preserve">Auflistung zu Liefer- / Leistungsdaten. </t>
  </si>
  <si>
    <r>
      <t xml:space="preserve">Falls der Finanzkredit im Erstattungsverfahren ausgezahlt wurde, hat die Bank den Nachweis zu erbringen, dass alle Zahlungen, die aus dem Finanzkredit im Erstattungsverfahren an den Darlehensnehmer erbracht wurden, vorher von diesem an den Exporteur geleistet wurden. Hierzu ist </t>
    </r>
    <r>
      <rPr>
        <sz val="11"/>
        <rFont val="Verdana"/>
        <family val="2"/>
      </rPr>
      <t xml:space="preserve">ein bank- oder exporteurseitiger Beleg einzureichen. </t>
    </r>
  </si>
  <si>
    <r>
      <t xml:space="preserve">Nachweise über etwaige </t>
    </r>
    <r>
      <rPr>
        <b/>
        <sz val="11"/>
        <rFont val="Arial"/>
        <family val="2"/>
      </rPr>
      <t>notwendige oder zusätzliche  Sicherheiten gemäß Deckungsurkunde</t>
    </r>
  </si>
  <si>
    <r>
      <t>Zur Überprüfung der vom ausländischen Importeur geleisteten Anzahlung ist von der finanzkreditgebenden Bank grundsätzlich ein</t>
    </r>
    <r>
      <rPr>
        <sz val="11"/>
        <color rgb="FFFF0000"/>
        <rFont val="Verdana"/>
        <family val="2"/>
      </rPr>
      <t xml:space="preserve"> </t>
    </r>
    <r>
      <rPr>
        <sz val="11"/>
        <rFont val="Verdana"/>
        <family val="2"/>
      </rPr>
      <t xml:space="preserve">bank- oder exporteurseitiger Beleg </t>
    </r>
    <r>
      <rPr>
        <sz val="11"/>
        <color theme="1"/>
        <rFont val="Verdana"/>
        <family val="2"/>
      </rPr>
      <t xml:space="preserve">über den Eingang der Anzahlung beim Exporteur beizubringen </t>
    </r>
    <r>
      <rPr>
        <sz val="11"/>
        <rFont val="Verdana"/>
        <family val="2"/>
      </rPr>
      <t>(vgl. Referenzpapier "Auszahlungsvoraussetzungen"</t>
    </r>
    <r>
      <rPr>
        <sz val="11"/>
        <color theme="1"/>
        <rFont val="Verdana"/>
        <family val="2"/>
      </rPr>
      <t>). Dies gilt auch für alle Auszahlungen, die im Erstattungsverfahren an den Exporteur erfolgt sind.</t>
    </r>
  </si>
  <si>
    <r>
      <t>Bei Verbriefungsgarantien:</t>
    </r>
    <r>
      <rPr>
        <sz val="11"/>
        <color rgb="FFFF0000"/>
        <rFont val="Verdana"/>
        <family val="2"/>
      </rPr>
      <t xml:space="preserve"> </t>
    </r>
    <r>
      <rPr>
        <sz val="11"/>
        <rFont val="Verdana"/>
        <family val="2"/>
      </rPr>
      <t>Bestätigung des Begünstigten, dass keine Ansprüche aus Verbriefungsgarantie hinsichtlich der zur Entschädigung beantragten Forderungen geltend gemacht werden.</t>
    </r>
    <r>
      <rPr>
        <sz val="11"/>
        <color rgb="FFFF0000"/>
        <rFont val="Verdana"/>
        <family val="2"/>
      </rPr>
      <t xml:space="preserve"> </t>
    </r>
  </si>
  <si>
    <t>Benötigt wird von der Bank die ausdrückliche Bestätigung, dass die sowohl in der Gewährleistungserklärung dokumentierten als auch die im Darlehensvertrag benannten Auszahlungsvoraussetzungen bei jeweiliger Auszahlung aus dem Darlehensvertrag vorlagen. Diese Bestätigung muss auch die Erklärung beinhalten, welche Unterlagen die Bank sich hat vorlegen lassen.</t>
  </si>
  <si>
    <t>Finanzierungskosten (30/360)</t>
  </si>
  <si>
    <t>Tage bei (30/360)</t>
  </si>
  <si>
    <t>30/360</t>
  </si>
  <si>
    <t>Vorgang ID</t>
  </si>
  <si>
    <t>Zinsen act/360</t>
  </si>
  <si>
    <t>Zinsen act/365</t>
  </si>
  <si>
    <t>Zinsen 30/360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</si>
</sst>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 _€_-;\-* #,##0.00\ _€_-;_-* &quot;-&quot;??\ _€_-;_-@_-"/>
    <numFmt numFmtId="165" formatCode="_-* #,##0\ _€_-;\-* #,##0\ _€_-;_-* &quot;-&quot;??\ _€_-;_-@_-"/>
    <numFmt numFmtId="166" formatCode="0.0000%"/>
    <numFmt numFmtId="167" formatCode="0_ ;\-0\ "/>
    <numFmt numFmtId="168" formatCode="_-* #,##0.000\ _€_-;\-* #,##0.000\ _€_-;_-* &quot;-&quot;??\ _€_-;_-@_-"/>
    <numFmt numFmtId="169" formatCode="#,##0_ ;\-#,##0\ "/>
  </numFmts>
  <fonts count="33">
    <font>
      <sz val="11"/>
      <color theme="1"/>
      <name val="Verdana"/>
      <family val="2"/>
    </font>
    <font>
      <sz val="10"/>
      <color theme="1"/>
      <name val="Arial"/>
      <family val="2"/>
    </font>
    <font>
      <sz val="11"/>
      <color theme="1"/>
      <name val="Calibri"/>
      <family val="2"/>
      <scheme val="minor"/>
    </font>
    <font>
      <sz val="10"/>
      <color theme="1"/>
      <name val="Arial"/>
      <family val="2"/>
    </font>
    <font>
      <sz val="11"/>
      <color theme="1"/>
      <name val="Verdana"/>
      <family val="2"/>
    </font>
    <font>
      <b/>
      <sz val="11"/>
      <color theme="0"/>
      <name val="Verdana"/>
      <family val="2"/>
    </font>
    <font>
      <b/>
      <sz val="11"/>
      <color theme="1"/>
      <name val="Verdana"/>
      <family val="2"/>
    </font>
    <font>
      <sz val="11"/>
      <color theme="0"/>
      <name val="Verdana"/>
      <family val="2"/>
    </font>
    <font>
      <b/>
      <sz val="10"/>
      <name val="Arial"/>
      <family val="2"/>
    </font>
    <font>
      <sz val="10"/>
      <name val="Arial"/>
      <family val="2"/>
    </font>
    <font>
      <b/>
      <sz val="11"/>
      <color theme="4" tint="-0.249977111117893"/>
      <name val="Arial"/>
      <family val="2"/>
    </font>
    <font>
      <sz val="11"/>
      <color rgb="FFFF0000"/>
      <name val="Verdana"/>
      <family val="2"/>
    </font>
    <font>
      <sz val="10"/>
      <color theme="1"/>
      <name val="Verdana"/>
      <family val="2"/>
    </font>
    <font>
      <sz val="11"/>
      <color theme="8" tint="-0.249977111117893"/>
      <name val="Verdana"/>
      <family val="2"/>
    </font>
    <font>
      <b/>
      <u/>
      <sz val="11"/>
      <color theme="1"/>
      <name val="Verdana"/>
      <family val="2"/>
    </font>
    <font>
      <b/>
      <sz val="12"/>
      <color theme="1"/>
      <name val="Allianz Neo Light"/>
      <family val="2"/>
    </font>
    <font>
      <b/>
      <u/>
      <sz val="12"/>
      <color theme="1"/>
      <name val="Arial"/>
      <family val="2"/>
    </font>
    <font>
      <sz val="9"/>
      <color theme="1"/>
      <name val="Verdana"/>
      <family val="2"/>
    </font>
    <font>
      <sz val="9"/>
      <color theme="0" tint="-0.34998626667073579"/>
      <name val="Verdana"/>
      <family val="2"/>
    </font>
    <font>
      <b/>
      <sz val="10"/>
      <color theme="0"/>
      <name val="Verdana"/>
      <family val="2"/>
    </font>
    <font>
      <b/>
      <sz val="11"/>
      <color theme="3" tint="0.39997558519241921"/>
      <name val="Arial"/>
      <family val="2"/>
    </font>
    <font>
      <b/>
      <u/>
      <sz val="11"/>
      <color theme="3" tint="0.39997558519241921"/>
      <name val="Arial"/>
      <family val="2"/>
    </font>
    <font>
      <b/>
      <sz val="11"/>
      <color theme="1"/>
      <name val="Arial"/>
      <family val="2"/>
    </font>
    <font>
      <sz val="11"/>
      <color theme="1"/>
      <name val="Arial"/>
      <family val="2"/>
    </font>
    <font>
      <b/>
      <sz val="12"/>
      <color rgb="FFFF0000"/>
      <name val="Allianz Neo Light"/>
      <family val="2"/>
    </font>
    <font>
      <u/>
      <sz val="11"/>
      <color theme="1"/>
      <name val="Verdana"/>
      <family val="2"/>
    </font>
    <font>
      <sz val="11"/>
      <name val="Verdana"/>
      <family val="2"/>
    </font>
    <font>
      <sz val="10"/>
      <name val="Verdana"/>
      <family val="2"/>
    </font>
    <font>
      <u/>
      <sz val="11"/>
      <color theme="10"/>
      <name val="Verdana"/>
      <family val="2"/>
    </font>
    <font>
      <sz val="11"/>
      <color theme="1"/>
      <name val="Verdana"/>
    </font>
    <font>
      <b/>
      <sz val="11"/>
      <name val="Arial"/>
      <family val="2"/>
    </font>
    <font>
      <sz val="11"/>
      <name val="Verdana"/>
    </font>
    <font>
      <b/>
      <sz val="12"/>
      <color theme="0"/>
      <name val="Allianz Neo Light"/>
      <family val="2"/>
    </font>
  </fonts>
  <fills count="11">
    <fill>
      <patternFill patternType="none"/>
    </fill>
    <fill>
      <patternFill patternType="gray125"/>
    </fill>
    <fill>
      <patternFill patternType="solid">
        <fgColor theme="0"/>
        <bgColor indexed="6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5"/>
      </patternFill>
    </fill>
    <fill>
      <patternFill patternType="solid">
        <fgColor theme="4"/>
        <bgColor theme="4"/>
      </patternFill>
    </fill>
    <fill>
      <patternFill patternType="solid">
        <fgColor theme="4" tint="0.79998168889431442"/>
        <bgColor indexed="64"/>
      </patternFill>
    </fill>
    <fill>
      <patternFill patternType="solid">
        <fgColor rgb="FF92D050"/>
        <bgColor indexed="64"/>
      </patternFill>
    </fill>
  </fills>
  <borders count="12">
    <border>
      <left/>
      <right/>
      <top/>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style="medium">
        <color theme="0"/>
      </bottom>
      <diagonal/>
    </border>
    <border>
      <left style="medium">
        <color theme="0"/>
      </left>
      <right/>
      <top style="medium">
        <color theme="0"/>
      </top>
      <bottom style="medium">
        <color theme="0"/>
      </bottom>
      <diagonal/>
    </border>
    <border>
      <left style="medium">
        <color theme="0"/>
      </left>
      <right/>
      <top style="medium">
        <color theme="0"/>
      </top>
      <bottom/>
      <diagonal/>
    </border>
    <border>
      <left style="medium">
        <color theme="0"/>
      </left>
      <right style="medium">
        <color theme="0"/>
      </right>
      <top/>
      <bottom style="medium">
        <color theme="0"/>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s>
  <cellStyleXfs count="7">
    <xf numFmtId="0" fontId="0" fillId="0" borderId="0"/>
    <xf numFmtId="0" fontId="2" fillId="0" borderId="0"/>
    <xf numFmtId="9" fontId="2" fillId="0" borderId="0" applyFont="0" applyFill="0" applyBorder="0" applyAlignment="0" applyProtection="0"/>
    <xf numFmtId="0" fontId="4" fillId="3" borderId="0" applyNumberFormat="0" applyBorder="0" applyAlignment="0" applyProtection="0"/>
    <xf numFmtId="164" fontId="4" fillId="0" borderId="0" applyFont="0" applyFill="0" applyBorder="0" applyAlignment="0" applyProtection="0"/>
    <xf numFmtId="0" fontId="4" fillId="7" borderId="0" applyNumberFormat="0" applyBorder="0" applyAlignment="0" applyProtection="0"/>
    <xf numFmtId="0" fontId="28" fillId="0" borderId="0" applyNumberFormat="0" applyFill="0" applyBorder="0" applyAlignment="0" applyProtection="0"/>
  </cellStyleXfs>
  <cellXfs count="173">
    <xf numFmtId="0" fontId="0" fillId="0" borderId="0" xfId="0"/>
    <xf numFmtId="0" fontId="3" fillId="2" borderId="0" xfId="1" applyFont="1" applyFill="1" applyBorder="1" applyProtection="1"/>
    <xf numFmtId="0" fontId="0" fillId="0" borderId="0" xfId="0" applyBorder="1"/>
    <xf numFmtId="0" fontId="3" fillId="2" borderId="0" xfId="0" applyFont="1" applyFill="1"/>
    <xf numFmtId="0" fontId="3" fillId="0" borderId="0" xfId="0" applyFont="1" applyFill="1"/>
    <xf numFmtId="0" fontId="3" fillId="0" borderId="0" xfId="0" applyFont="1"/>
    <xf numFmtId="0" fontId="3" fillId="2" borderId="0" xfId="0" applyFont="1" applyFill="1" applyBorder="1"/>
    <xf numFmtId="0" fontId="8" fillId="2" borderId="0" xfId="0" applyFont="1" applyFill="1" applyBorder="1" applyAlignment="1">
      <alignment horizontal="left" indent="13"/>
    </xf>
    <xf numFmtId="0" fontId="6" fillId="0" borderId="0" xfId="0" applyFont="1" applyBorder="1"/>
    <xf numFmtId="0" fontId="3" fillId="2" borderId="0" xfId="0" applyFont="1" applyFill="1" applyProtection="1"/>
    <xf numFmtId="0" fontId="3" fillId="0" borderId="0" xfId="0" applyFont="1" applyFill="1" applyProtection="1"/>
    <xf numFmtId="0" fontId="3" fillId="0" borderId="0" xfId="0" applyFont="1" applyProtection="1"/>
    <xf numFmtId="0" fontId="3" fillId="2" borderId="0" xfId="0" applyFont="1" applyFill="1" applyBorder="1" applyProtection="1"/>
    <xf numFmtId="0" fontId="8" fillId="2" borderId="0" xfId="0" applyFont="1" applyFill="1" applyBorder="1" applyAlignment="1" applyProtection="1">
      <alignment horizontal="left" indent="13"/>
    </xf>
    <xf numFmtId="0" fontId="9" fillId="2" borderId="0" xfId="0" applyFont="1" applyFill="1" applyProtection="1"/>
    <xf numFmtId="0" fontId="3" fillId="2" borderId="0" xfId="0" applyFont="1" applyFill="1" applyAlignment="1" applyProtection="1">
      <alignment horizontal="right"/>
    </xf>
    <xf numFmtId="0" fontId="10" fillId="2" borderId="0" xfId="0" applyFont="1" applyFill="1" applyProtection="1"/>
    <xf numFmtId="0" fontId="0" fillId="0" borderId="0" xfId="0" applyAlignment="1">
      <alignment horizontal="right"/>
    </xf>
    <xf numFmtId="0" fontId="12" fillId="0" borderId="0" xfId="0" applyFont="1" applyAlignment="1">
      <alignment horizontal="right"/>
    </xf>
    <xf numFmtId="0" fontId="6" fillId="0" borderId="0" xfId="0" applyFont="1"/>
    <xf numFmtId="0" fontId="7" fillId="0" borderId="0" xfId="0" applyFont="1"/>
    <xf numFmtId="0" fontId="13" fillId="0" borderId="0" xfId="0" applyFont="1" applyFill="1"/>
    <xf numFmtId="0" fontId="0" fillId="5" borderId="0" xfId="0" applyFill="1"/>
    <xf numFmtId="0" fontId="12" fillId="0" borderId="0" xfId="0" applyFont="1" applyFill="1" applyBorder="1" applyAlignment="1">
      <alignment horizontal="right"/>
    </xf>
    <xf numFmtId="9" fontId="0" fillId="0" borderId="0" xfId="0" applyNumberFormat="1"/>
    <xf numFmtId="0" fontId="14" fillId="0" borderId="0" xfId="0" applyFont="1"/>
    <xf numFmtId="14" fontId="0" fillId="0" borderId="0" xfId="0" applyNumberFormat="1"/>
    <xf numFmtId="0" fontId="7" fillId="0" borderId="0" xfId="0" applyFont="1" applyFill="1"/>
    <xf numFmtId="0" fontId="11" fillId="0" borderId="0" xfId="0" quotePrefix="1" applyFont="1" applyFill="1"/>
    <xf numFmtId="0" fontId="11" fillId="0" borderId="0" xfId="0" applyFont="1" applyFill="1"/>
    <xf numFmtId="0" fontId="0" fillId="0" borderId="0" xfId="0" applyAlignment="1">
      <alignment wrapText="1"/>
    </xf>
    <xf numFmtId="0" fontId="15" fillId="5" borderId="0" xfId="0" applyFont="1" applyFill="1"/>
    <xf numFmtId="0" fontId="16" fillId="2" borderId="0" xfId="1" applyFont="1" applyFill="1" applyProtection="1"/>
    <xf numFmtId="0" fontId="4" fillId="3" borderId="0" xfId="3"/>
    <xf numFmtId="0" fontId="0" fillId="0" borderId="0" xfId="0" applyBorder="1" applyAlignment="1">
      <alignment vertical="center"/>
    </xf>
    <xf numFmtId="0" fontId="0" fillId="0" borderId="0" xfId="0" applyFill="1"/>
    <xf numFmtId="0" fontId="0" fillId="0" borderId="0" xfId="0" quotePrefix="1" applyFill="1"/>
    <xf numFmtId="164" fontId="4" fillId="3" borderId="0" xfId="3" applyNumberFormat="1"/>
    <xf numFmtId="164" fontId="4" fillId="3" borderId="0" xfId="3" applyNumberFormat="1" applyBorder="1"/>
    <xf numFmtId="164" fontId="0" fillId="3" borderId="1" xfId="3" applyNumberFormat="1" applyFont="1" applyFill="1" applyBorder="1" applyAlignment="1">
      <alignment horizontal="center"/>
    </xf>
    <xf numFmtId="0" fontId="4" fillId="7" borderId="1" xfId="5" applyBorder="1"/>
    <xf numFmtId="0" fontId="0" fillId="3" borderId="1" xfId="3" applyFont="1" applyFill="1" applyBorder="1" applyAlignment="1">
      <alignment horizontal="center"/>
    </xf>
    <xf numFmtId="0" fontId="4" fillId="3" borderId="1" xfId="3" applyBorder="1" applyAlignment="1">
      <alignment horizontal="left"/>
    </xf>
    <xf numFmtId="0" fontId="4" fillId="7" borderId="0" xfId="5"/>
    <xf numFmtId="0" fontId="17" fillId="0" borderId="0" xfId="0" applyFont="1"/>
    <xf numFmtId="165" fontId="4" fillId="3" borderId="2" xfId="3" applyNumberFormat="1" applyBorder="1" applyAlignment="1">
      <alignment horizontal="right"/>
    </xf>
    <xf numFmtId="164" fontId="4" fillId="3" borderId="3" xfId="3" applyNumberFormat="1" applyBorder="1"/>
    <xf numFmtId="164" fontId="4" fillId="3" borderId="4" xfId="3" applyNumberFormat="1" applyBorder="1"/>
    <xf numFmtId="164" fontId="4" fillId="3" borderId="5" xfId="3" applyNumberFormat="1" applyBorder="1"/>
    <xf numFmtId="9" fontId="4" fillId="3" borderId="1" xfId="3" applyNumberFormat="1" applyBorder="1"/>
    <xf numFmtId="14" fontId="18" fillId="0" borderId="0" xfId="5" applyNumberFormat="1" applyFont="1" applyFill="1" applyBorder="1"/>
    <xf numFmtId="0" fontId="18" fillId="0" borderId="0" xfId="0" applyFont="1"/>
    <xf numFmtId="0" fontId="4" fillId="3" borderId="0" xfId="3" applyBorder="1" applyAlignment="1">
      <alignment horizontal="center"/>
    </xf>
    <xf numFmtId="164" fontId="4" fillId="3" borderId="0" xfId="3" applyNumberFormat="1" applyBorder="1" applyAlignment="1">
      <alignment horizontal="center"/>
    </xf>
    <xf numFmtId="0" fontId="0" fillId="0" borderId="0" xfId="0" applyAlignment="1">
      <alignment vertical="top" wrapText="1"/>
    </xf>
    <xf numFmtId="167" fontId="5" fillId="4" borderId="0" xfId="4" applyNumberFormat="1" applyFont="1" applyFill="1" applyBorder="1"/>
    <xf numFmtId="0" fontId="15" fillId="0" borderId="0" xfId="0" applyFont="1" applyFill="1"/>
    <xf numFmtId="164" fontId="6" fillId="3" borderId="0" xfId="3" applyNumberFormat="1" applyFont="1" applyBorder="1" applyAlignment="1">
      <alignment horizontal="center"/>
    </xf>
    <xf numFmtId="165" fontId="4" fillId="3" borderId="7" xfId="3" applyNumberFormat="1" applyBorder="1" applyAlignment="1" applyProtection="1">
      <alignment horizontal="center"/>
    </xf>
    <xf numFmtId="164" fontId="4" fillId="3" borderId="7" xfId="3" applyNumberFormat="1" applyBorder="1" applyAlignment="1" applyProtection="1">
      <alignment horizontal="center"/>
    </xf>
    <xf numFmtId="164" fontId="4" fillId="3" borderId="7" xfId="3" applyNumberFormat="1" applyBorder="1" applyProtection="1"/>
    <xf numFmtId="10" fontId="4" fillId="3" borderId="7" xfId="3" applyNumberFormat="1" applyBorder="1"/>
    <xf numFmtId="164" fontId="4" fillId="3" borderId="7" xfId="3" applyNumberFormat="1" applyBorder="1"/>
    <xf numFmtId="166" fontId="4" fillId="3" borderId="7" xfId="3" applyNumberFormat="1" applyBorder="1"/>
    <xf numFmtId="0" fontId="4" fillId="3" borderId="1" xfId="3" applyBorder="1" applyAlignment="1" applyProtection="1">
      <alignment horizontal="right" vertical="center"/>
      <protection locked="0"/>
    </xf>
    <xf numFmtId="9" fontId="4" fillId="3" borderId="1" xfId="3" applyNumberFormat="1" applyBorder="1" applyAlignment="1" applyProtection="1">
      <alignment horizontal="right" vertical="center"/>
      <protection locked="0"/>
    </xf>
    <xf numFmtId="164" fontId="4" fillId="3" borderId="1" xfId="3" applyNumberFormat="1" applyBorder="1" applyAlignment="1" applyProtection="1">
      <alignment horizontal="right" vertical="center"/>
      <protection locked="0"/>
    </xf>
    <xf numFmtId="0" fontId="0" fillId="3" borderId="1" xfId="3" applyFont="1" applyBorder="1" applyAlignment="1" applyProtection="1">
      <alignment horizontal="right" vertical="center"/>
      <protection locked="0"/>
    </xf>
    <xf numFmtId="14" fontId="4" fillId="7" borderId="0" xfId="5" applyNumberFormat="1" applyBorder="1" applyProtection="1">
      <protection locked="0"/>
    </xf>
    <xf numFmtId="0" fontId="4" fillId="7" borderId="0" xfId="5" applyBorder="1" applyProtection="1">
      <protection locked="0"/>
    </xf>
    <xf numFmtId="164" fontId="4" fillId="7" borderId="0" xfId="5" applyNumberFormat="1" applyBorder="1" applyAlignment="1" applyProtection="1">
      <alignment horizontal="center"/>
      <protection locked="0"/>
    </xf>
    <xf numFmtId="166" fontId="4" fillId="7" borderId="0" xfId="5" applyNumberFormat="1" applyBorder="1" applyProtection="1">
      <protection locked="0"/>
    </xf>
    <xf numFmtId="0" fontId="4" fillId="7" borderId="6" xfId="5" applyBorder="1" applyProtection="1">
      <protection locked="0"/>
    </xf>
    <xf numFmtId="10" fontId="4" fillId="7" borderId="1" xfId="5" applyNumberFormat="1" applyBorder="1" applyProtection="1">
      <protection locked="0"/>
    </xf>
    <xf numFmtId="0" fontId="4" fillId="7" borderId="1" xfId="5" applyBorder="1" applyProtection="1">
      <protection locked="0"/>
    </xf>
    <xf numFmtId="14" fontId="4" fillId="7" borderId="7" xfId="5" applyNumberFormat="1" applyBorder="1" applyProtection="1">
      <protection locked="0"/>
    </xf>
    <xf numFmtId="4" fontId="4" fillId="7" borderId="7" xfId="5" applyNumberFormat="1" applyBorder="1" applyProtection="1">
      <protection locked="0"/>
    </xf>
    <xf numFmtId="166" fontId="4" fillId="7" borderId="7" xfId="5" applyNumberFormat="1" applyBorder="1" applyProtection="1">
      <protection locked="0"/>
    </xf>
    <xf numFmtId="0" fontId="14" fillId="10" borderId="0" xfId="0" applyFont="1" applyFill="1"/>
    <xf numFmtId="0" fontId="0" fillId="10" borderId="0" xfId="0" applyFill="1"/>
    <xf numFmtId="0" fontId="0" fillId="3" borderId="1" xfId="3" applyFont="1" applyFill="1" applyBorder="1" applyAlignment="1">
      <alignment horizontal="right"/>
    </xf>
    <xf numFmtId="0" fontId="0" fillId="3" borderId="1" xfId="3" applyFont="1" applyFill="1" applyBorder="1" applyAlignment="1">
      <alignment horizontal="left"/>
    </xf>
    <xf numFmtId="0" fontId="0" fillId="0" borderId="0" xfId="0" applyAlignment="1">
      <alignment horizontal="left" vertical="top" wrapText="1"/>
    </xf>
    <xf numFmtId="0" fontId="0" fillId="0" borderId="0" xfId="0" applyAlignment="1">
      <alignment horizontal="center" vertical="top" wrapText="1"/>
    </xf>
    <xf numFmtId="0" fontId="12" fillId="0" borderId="0" xfId="0" applyFont="1" applyFill="1" applyBorder="1" applyAlignment="1">
      <alignment horizontal="center" vertical="top" wrapText="1"/>
    </xf>
    <xf numFmtId="0" fontId="19" fillId="8" borderId="8" xfId="0" applyFont="1" applyFill="1" applyBorder="1" applyAlignment="1">
      <alignment horizontal="center" vertical="top" wrapText="1"/>
    </xf>
    <xf numFmtId="0" fontId="4" fillId="7" borderId="0" xfId="5" applyFont="1"/>
    <xf numFmtId="14" fontId="0" fillId="7" borderId="7" xfId="5" applyNumberFormat="1" applyFont="1" applyFill="1" applyBorder="1" applyProtection="1">
      <protection locked="0"/>
    </xf>
    <xf numFmtId="164" fontId="0" fillId="7" borderId="7" xfId="4" applyNumberFormat="1" applyFont="1" applyFill="1" applyBorder="1" applyProtection="1">
      <protection locked="0"/>
    </xf>
    <xf numFmtId="168" fontId="0" fillId="7" borderId="7" xfId="4" applyNumberFormat="1" applyFont="1" applyFill="1" applyBorder="1" applyProtection="1">
      <protection locked="0"/>
    </xf>
    <xf numFmtId="4" fontId="4" fillId="3" borderId="7" xfId="3" applyNumberFormat="1" applyBorder="1"/>
    <xf numFmtId="0" fontId="0" fillId="3" borderId="1" xfId="3" applyFont="1" applyBorder="1" applyAlignment="1">
      <alignment horizontal="left"/>
    </xf>
    <xf numFmtId="14" fontId="0" fillId="3" borderId="7" xfId="3" applyNumberFormat="1" applyFont="1" applyBorder="1"/>
    <xf numFmtId="0" fontId="10" fillId="2" borderId="0" xfId="0" applyFont="1" applyFill="1" applyAlignment="1" applyProtection="1">
      <alignment vertical="top"/>
    </xf>
    <xf numFmtId="0" fontId="0" fillId="0" borderId="0" xfId="0" applyAlignment="1">
      <alignment vertical="top"/>
    </xf>
    <xf numFmtId="14" fontId="6" fillId="3" borderId="7" xfId="3" applyNumberFormat="1" applyFont="1" applyBorder="1"/>
    <xf numFmtId="2" fontId="4" fillId="3" borderId="7" xfId="3" applyNumberFormat="1" applyBorder="1" applyAlignment="1">
      <alignment horizontal="center"/>
    </xf>
    <xf numFmtId="0" fontId="22" fillId="0" borderId="0" xfId="0" applyFont="1" applyAlignment="1">
      <alignment horizontal="justify" vertical="center"/>
    </xf>
    <xf numFmtId="0" fontId="23" fillId="0" borderId="0" xfId="0" applyFont="1" applyAlignment="1">
      <alignment horizontal="justify" vertical="center"/>
    </xf>
    <xf numFmtId="0" fontId="6" fillId="0" borderId="0" xfId="0" applyFont="1" applyAlignment="1">
      <alignment horizontal="center" vertical="top"/>
    </xf>
    <xf numFmtId="0" fontId="14" fillId="5" borderId="0" xfId="0" applyFont="1" applyFill="1"/>
    <xf numFmtId="0" fontId="6" fillId="5" borderId="0" xfId="0" applyFont="1" applyFill="1" applyAlignment="1">
      <alignment horizontal="center" vertical="top"/>
    </xf>
    <xf numFmtId="0" fontId="22" fillId="5" borderId="0" xfId="0" applyFont="1" applyFill="1" applyAlignment="1">
      <alignment horizontal="justify" vertical="center"/>
    </xf>
    <xf numFmtId="0" fontId="3" fillId="2" borderId="0" xfId="1" applyFont="1" applyFill="1" applyBorder="1" applyAlignment="1" applyProtection="1">
      <alignment vertical="center" wrapText="1"/>
    </xf>
    <xf numFmtId="0" fontId="24" fillId="5" borderId="0" xfId="0" applyFont="1" applyFill="1"/>
    <xf numFmtId="0" fontId="0" fillId="5" borderId="0" xfId="0" applyFill="1" applyBorder="1"/>
    <xf numFmtId="0" fontId="6" fillId="0" borderId="0" xfId="0" quotePrefix="1" applyFont="1" applyAlignment="1">
      <alignment horizontal="center" vertical="center"/>
    </xf>
    <xf numFmtId="0" fontId="0" fillId="0" borderId="9" xfId="0" applyBorder="1" applyProtection="1">
      <protection locked="0"/>
    </xf>
    <xf numFmtId="0" fontId="25" fillId="0" borderId="0" xfId="0" applyFont="1"/>
    <xf numFmtId="164" fontId="4" fillId="0" borderId="0" xfId="3" applyNumberFormat="1" applyFill="1"/>
    <xf numFmtId="0" fontId="4" fillId="0" borderId="0" xfId="5" applyFill="1" applyAlignment="1" applyProtection="1">
      <alignment vertical="top"/>
      <protection locked="0"/>
    </xf>
    <xf numFmtId="0" fontId="0" fillId="0" borderId="0" xfId="0" applyFill="1" applyBorder="1"/>
    <xf numFmtId="14" fontId="4" fillId="3" borderId="1" xfId="3" applyNumberFormat="1" applyBorder="1" applyProtection="1"/>
    <xf numFmtId="14" fontId="4" fillId="3" borderId="7" xfId="3" applyNumberFormat="1" applyBorder="1" applyProtection="1"/>
    <xf numFmtId="14" fontId="0" fillId="7" borderId="7" xfId="5" applyNumberFormat="1" applyFont="1" applyFill="1" applyBorder="1" applyAlignment="1" applyProtection="1">
      <alignment horizontal="center" vertical="center"/>
      <protection locked="0"/>
    </xf>
    <xf numFmtId="14" fontId="4" fillId="3" borderId="0" xfId="3" applyNumberFormat="1" applyBorder="1" applyAlignment="1" applyProtection="1">
      <alignment horizontal="right" vertical="center"/>
      <protection locked="0"/>
    </xf>
    <xf numFmtId="0" fontId="27" fillId="0" borderId="0" xfId="0" applyFont="1" applyAlignment="1">
      <alignment horizontal="right" vertical="top"/>
    </xf>
    <xf numFmtId="0" fontId="4" fillId="7" borderId="9" xfId="5" applyBorder="1" applyAlignment="1">
      <alignment horizontal="justify" vertical="center"/>
    </xf>
    <xf numFmtId="0" fontId="4" fillId="7" borderId="10" xfId="5" applyBorder="1" applyAlignment="1" applyProtection="1">
      <alignment horizontal="left" vertical="top" wrapText="1"/>
      <protection locked="0"/>
    </xf>
    <xf numFmtId="0" fontId="4" fillId="7" borderId="11" xfId="5" applyBorder="1" applyAlignment="1" applyProtection="1">
      <alignment horizontal="left" vertical="top" wrapText="1"/>
      <protection locked="0"/>
    </xf>
    <xf numFmtId="0" fontId="4" fillId="7" borderId="9" xfId="5" applyBorder="1" applyAlignment="1" applyProtection="1">
      <alignment horizontal="justify" vertical="center" wrapText="1"/>
      <protection locked="0"/>
    </xf>
    <xf numFmtId="0" fontId="4" fillId="7" borderId="9" xfId="5" applyBorder="1" applyAlignment="1" applyProtection="1">
      <alignment vertical="center" wrapText="1"/>
      <protection locked="0"/>
    </xf>
    <xf numFmtId="0" fontId="4" fillId="7" borderId="9" xfId="5" applyBorder="1" applyAlignment="1">
      <alignment horizontal="left" vertical="top" wrapText="1"/>
    </xf>
    <xf numFmtId="0" fontId="4" fillId="7" borderId="9" xfId="5" applyBorder="1" applyAlignment="1">
      <alignment horizontal="left" vertical="top"/>
    </xf>
    <xf numFmtId="0" fontId="4" fillId="3" borderId="9" xfId="3" applyBorder="1" applyAlignment="1" applyProtection="1">
      <alignment horizontal="justify" vertical="center"/>
    </xf>
    <xf numFmtId="0" fontId="0" fillId="7" borderId="9" xfId="5" applyFont="1" applyBorder="1" applyAlignment="1">
      <alignment horizontal="justify" vertical="center"/>
    </xf>
    <xf numFmtId="0" fontId="0" fillId="7" borderId="9" xfId="5" applyFont="1" applyBorder="1" applyAlignment="1">
      <alignment horizontal="left" vertical="center" wrapText="1"/>
    </xf>
    <xf numFmtId="0" fontId="22" fillId="5" borderId="0" xfId="0" applyFont="1" applyFill="1" applyAlignment="1">
      <alignment horizontal="left" vertical="center"/>
    </xf>
    <xf numFmtId="0" fontId="0" fillId="7" borderId="9" xfId="5" applyFont="1" applyBorder="1" applyAlignment="1">
      <alignment horizontal="left" vertical="top" wrapText="1"/>
    </xf>
    <xf numFmtId="0" fontId="7" fillId="2" borderId="0" xfId="0" applyFont="1" applyFill="1" applyProtection="1">
      <protection locked="0"/>
    </xf>
    <xf numFmtId="14" fontId="0" fillId="7" borderId="0" xfId="5" applyNumberFormat="1" applyFont="1" applyBorder="1" applyProtection="1">
      <protection locked="0"/>
    </xf>
    <xf numFmtId="0" fontId="0" fillId="7" borderId="0" xfId="5" applyFont="1" applyBorder="1" applyProtection="1">
      <protection locked="0"/>
    </xf>
    <xf numFmtId="14" fontId="29" fillId="9" borderId="7" xfId="0" applyNumberFormat="1" applyFont="1" applyFill="1" applyBorder="1"/>
    <xf numFmtId="165" fontId="29" fillId="6" borderId="7" xfId="0" applyNumberFormat="1" applyFont="1" applyFill="1" applyBorder="1" applyAlignment="1" applyProtection="1">
      <alignment horizontal="center"/>
    </xf>
    <xf numFmtId="165" fontId="29" fillId="6" borderId="7" xfId="0" applyNumberFormat="1" applyFont="1" applyFill="1" applyBorder="1" applyAlignment="1" applyProtection="1"/>
    <xf numFmtId="164" fontId="29" fillId="6" borderId="7" xfId="0" applyNumberFormat="1" applyFont="1" applyFill="1" applyBorder="1" applyAlignment="1" applyProtection="1"/>
    <xf numFmtId="4" fontId="29" fillId="9" borderId="7" xfId="0" applyNumberFormat="1" applyFont="1" applyFill="1" applyBorder="1"/>
    <xf numFmtId="166" fontId="29" fillId="9" borderId="7" xfId="0" applyNumberFormat="1" applyFont="1" applyFill="1" applyBorder="1"/>
    <xf numFmtId="164" fontId="29" fillId="6" borderId="7" xfId="0" applyNumberFormat="1" applyFont="1" applyFill="1" applyBorder="1" applyProtection="1"/>
    <xf numFmtId="164" fontId="29" fillId="6" borderId="7" xfId="0" applyNumberFormat="1" applyFont="1" applyFill="1" applyBorder="1"/>
    <xf numFmtId="0" fontId="0" fillId="7" borderId="10" xfId="5" applyFont="1" applyBorder="1" applyAlignment="1" applyProtection="1">
      <alignment horizontal="left" vertical="top" wrapText="1"/>
      <protection locked="0"/>
    </xf>
    <xf numFmtId="0" fontId="28" fillId="0" borderId="0" xfId="6" applyAlignment="1" applyProtection="1">
      <alignment horizontal="left" vertical="top"/>
      <protection locked="0"/>
    </xf>
    <xf numFmtId="0" fontId="4" fillId="7" borderId="0" xfId="5" applyAlignment="1" applyProtection="1">
      <alignment horizontal="left" vertical="top"/>
      <protection locked="0"/>
    </xf>
    <xf numFmtId="14" fontId="29" fillId="9" borderId="7" xfId="0" applyNumberFormat="1" applyFont="1" applyFill="1" applyBorder="1" applyProtection="1">
      <protection locked="0"/>
    </xf>
    <xf numFmtId="0" fontId="4" fillId="3" borderId="7" xfId="3" applyBorder="1" applyAlignment="1" applyProtection="1">
      <alignment horizontal="center"/>
    </xf>
    <xf numFmtId="0" fontId="4" fillId="3" borderId="7" xfId="3" applyBorder="1" applyProtection="1"/>
    <xf numFmtId="4" fontId="4" fillId="7" borderId="7" xfId="5" applyNumberFormat="1" applyBorder="1" applyAlignment="1" applyProtection="1">
      <alignment horizontal="center"/>
      <protection locked="0"/>
    </xf>
    <xf numFmtId="0" fontId="4" fillId="3" borderId="7" xfId="3" applyBorder="1"/>
    <xf numFmtId="169" fontId="4" fillId="3" borderId="0" xfId="3" applyNumberFormat="1"/>
    <xf numFmtId="0" fontId="0" fillId="0" borderId="0" xfId="0" applyBorder="1" applyAlignment="1">
      <alignment horizontal="right" vertical="center"/>
    </xf>
    <xf numFmtId="0" fontId="1" fillId="2" borderId="0" xfId="0" applyFont="1" applyFill="1" applyAlignment="1" applyProtection="1">
      <alignment horizontal="right"/>
    </xf>
    <xf numFmtId="0" fontId="0" fillId="0" borderId="1" xfId="3" applyFont="1" applyFill="1" applyBorder="1" applyAlignment="1" applyProtection="1">
      <alignment horizontal="right" vertical="center"/>
      <protection locked="0"/>
    </xf>
    <xf numFmtId="167" fontId="5" fillId="0" borderId="0" xfId="4" applyNumberFormat="1" applyFont="1" applyFill="1" applyBorder="1"/>
    <xf numFmtId="1" fontId="4" fillId="3" borderId="1" xfId="3" applyNumberFormat="1" applyBorder="1" applyAlignment="1" applyProtection="1">
      <alignment horizontal="right" vertical="center"/>
      <protection locked="0"/>
    </xf>
    <xf numFmtId="1" fontId="4" fillId="3" borderId="9" xfId="3" applyNumberFormat="1" applyBorder="1" applyAlignment="1" applyProtection="1">
      <alignment horizontal="justify" vertical="center"/>
    </xf>
    <xf numFmtId="164" fontId="0" fillId="0" borderId="0" xfId="4" applyFont="1"/>
    <xf numFmtId="0" fontId="0" fillId="0" borderId="0" xfId="0" applyFill="1" applyAlignment="1">
      <alignment horizontal="left" vertical="top" wrapText="1"/>
    </xf>
    <xf numFmtId="164" fontId="4" fillId="0" borderId="0" xfId="3" applyNumberFormat="1" applyFill="1" applyBorder="1"/>
    <xf numFmtId="164" fontId="26" fillId="0" borderId="0" xfId="0" applyNumberFormat="1" applyFont="1" applyFill="1" applyBorder="1"/>
    <xf numFmtId="0" fontId="29" fillId="9" borderId="0" xfId="0" applyFont="1" applyFill="1" applyBorder="1"/>
    <xf numFmtId="0" fontId="29" fillId="9" borderId="0" xfId="0" applyNumberFormat="1" applyFont="1" applyFill="1" applyBorder="1"/>
    <xf numFmtId="0" fontId="31" fillId="6" borderId="0" xfId="0" applyNumberFormat="1" applyFont="1" applyFill="1" applyBorder="1" applyAlignment="1">
      <alignment horizontal="center"/>
    </xf>
    <xf numFmtId="164" fontId="31" fillId="6" borderId="0" xfId="0" applyNumberFormat="1" applyFont="1" applyFill="1" applyBorder="1" applyAlignment="1">
      <alignment horizontal="center"/>
    </xf>
    <xf numFmtId="164" fontId="29" fillId="6" borderId="0" xfId="0" applyNumberFormat="1" applyFont="1" applyFill="1" applyBorder="1" applyAlignment="1">
      <alignment horizontal="center"/>
    </xf>
    <xf numFmtId="166" fontId="29" fillId="9" borderId="0" xfId="0" applyNumberFormat="1" applyFont="1" applyFill="1" applyBorder="1"/>
    <xf numFmtId="164" fontId="31" fillId="6" borderId="0" xfId="0" applyNumberFormat="1" applyFont="1" applyFill="1" applyBorder="1"/>
    <xf numFmtId="0" fontId="4" fillId="0" borderId="0" xfId="5" applyFill="1" applyBorder="1"/>
    <xf numFmtId="0" fontId="4" fillId="0" borderId="0" xfId="3" applyFill="1" applyBorder="1" applyAlignment="1">
      <alignment horizontal="left"/>
    </xf>
    <xf numFmtId="0" fontId="32" fillId="0" borderId="0" xfId="0" applyFont="1" applyFill="1" applyProtection="1">
      <protection locked="0"/>
    </xf>
    <xf numFmtId="0" fontId="15" fillId="5" borderId="0" xfId="0" applyFont="1" applyFill="1" applyAlignment="1">
      <alignment horizontal="left" vertical="top" wrapText="1"/>
    </xf>
    <xf numFmtId="0" fontId="0" fillId="7" borderId="0" xfId="5" applyFont="1" applyAlignment="1" applyProtection="1">
      <alignment horizontal="left" vertical="top"/>
      <protection locked="0"/>
    </xf>
    <xf numFmtId="0" fontId="4" fillId="7" borderId="0" xfId="5" applyAlignment="1" applyProtection="1">
      <alignment horizontal="left" vertical="top"/>
      <protection locked="0"/>
    </xf>
    <xf numFmtId="0" fontId="20" fillId="2" borderId="0" xfId="0" applyFont="1" applyFill="1" applyAlignment="1" applyProtection="1">
      <alignment horizontal="left" vertical="top" wrapText="1"/>
    </xf>
  </cellXfs>
  <cellStyles count="7">
    <cellStyle name="20 % - Akzent1" xfId="5" builtinId="30"/>
    <cellStyle name="40 % - Akzent1" xfId="3" builtinId="31"/>
    <cellStyle name="Komma" xfId="4" builtinId="3"/>
    <cellStyle name="Link" xfId="6" builtinId="8"/>
    <cellStyle name="Prozent 2" xfId="2"/>
    <cellStyle name="Standard" xfId="0" builtinId="0"/>
    <cellStyle name="Standard 2" xfId="1"/>
  </cellStyles>
  <dxfs count="64">
    <dxf>
      <numFmt numFmtId="169" formatCode="#,##0_ ;\-#,##0\ "/>
    </dxf>
    <dxf>
      <numFmt numFmtId="164" formatCode="_-* #,##0.00\ _€_-;\-* #,##0.00\ _€_-;_-* &quot;-&quot;??\ _€_-;_-@_-"/>
    </dxf>
    <dxf>
      <numFmt numFmtId="164" formatCode="_-* #,##0.00\ _€_-;\-* #,##0.00\ _€_-;_-* &quot;-&quot;??\ _€_-;_-@_-"/>
    </dxf>
    <dxf>
      <numFmt numFmtId="164" formatCode="_-* #,##0.00\ _€_-;\-* #,##0.00\ _€_-;_-* &quot;-&quot;??\ _€_-;_-@_-"/>
    </dxf>
    <dxf>
      <alignment horizontal="general" vertical="top" textRotation="0" wrapText="1" indent="0" justifyLastLine="0" shrinkToFit="0" readingOrder="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dxf>
    <dxf>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protection locked="0" hidden="0"/>
    </dxf>
    <dxf>
      <numFmt numFmtId="19" formatCode="dd/mm/yyyy"/>
      <border diagonalUp="0" diagonalDown="0">
        <left style="thin">
          <color theme="0"/>
        </left>
        <right style="thin">
          <color theme="0"/>
        </right>
        <top style="thin">
          <color theme="0"/>
        </top>
        <bottom style="thin">
          <color theme="0"/>
        </bottom>
        <vertical/>
        <horizontal/>
      </border>
      <protection locked="0" hidden="0"/>
    </dxf>
    <dxf>
      <font>
        <b val="0"/>
        <i val="0"/>
        <strike val="0"/>
        <condense val="0"/>
        <extend val="0"/>
        <outline val="0"/>
        <shadow val="0"/>
        <u val="none"/>
        <vertAlign val="baseline"/>
        <sz val="11"/>
        <color theme="1"/>
        <name val="Verdana"/>
        <scheme val="none"/>
      </font>
      <numFmt numFmtId="4" formatCode="#,##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4" formatCode="#,##0.00"/>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protection locked="1" hidden="0"/>
    </dxf>
    <dxf>
      <numFmt numFmtId="164" formatCode="_-* #,##0.00\ _€_-;\-* #,##0.00\ _€_-;_-* &quot;-&quot;??\ _€_-;_-@_-"/>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border diagonalUp="0" diagonalDown="0" outline="0">
        <left style="thin">
          <color theme="0"/>
        </left>
        <right style="thin">
          <color theme="0"/>
        </right>
        <top style="thin">
          <color theme="0"/>
        </top>
        <bottom style="thin">
          <color theme="0"/>
        </bottom>
      </border>
      <protection locked="1" hidden="0"/>
    </dxf>
    <dxf>
      <numFmt numFmtId="14" formatCode="0.0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1"/>
        <color theme="1"/>
        <name val="Verdana"/>
        <scheme val="none"/>
      </font>
      <numFmt numFmtId="166" formatCode="0.0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66" formatCode="0.000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4" formatCode="#,##0.00"/>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4" formatCode="#,##0.00"/>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theme="1"/>
        <name val="Verdana"/>
        <scheme val="none"/>
      </font>
      <numFmt numFmtId="165" formatCode="_-* #,##0\ _€_-;\-* #,##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numFmt numFmtId="165" formatCode="_-* #,##0\ _€_-;\-* #,##0\ _€_-;_-* &quot;-&quot;??\ _€_-;_-@_-"/>
      <alignment horizontal="center" vertical="bottom" textRotation="0" wrapText="0" indent="0" justifyLastLine="0" shrinkToFit="0" readingOrder="0"/>
      <border diagonalUp="0" diagonalDown="0" outline="0">
        <left style="thin">
          <color theme="0"/>
        </left>
        <right style="thin">
          <color theme="0"/>
        </right>
        <top style="thin">
          <color theme="0"/>
        </top>
        <bottom style="thin">
          <color theme="0"/>
        </bottom>
      </border>
      <protection locked="1" hidden="0"/>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9" formatCode="dd/mm/yyyy"/>
      <border diagonalUp="0" diagonalDown="0" outline="0">
        <left style="thin">
          <color theme="0"/>
        </left>
        <right style="thin">
          <color theme="0"/>
        </right>
        <top style="thin">
          <color theme="0"/>
        </top>
        <bottom style="thin">
          <color theme="0"/>
        </bottom>
      </border>
      <protection locked="0" hidden="0"/>
    </dxf>
    <dxf>
      <font>
        <b val="0"/>
        <i val="0"/>
        <strike val="0"/>
        <condense val="0"/>
        <extend val="0"/>
        <outline val="0"/>
        <shadow val="0"/>
        <u val="none"/>
        <vertAlign val="baseline"/>
        <sz val="11"/>
        <color theme="1"/>
        <name val="Verdana"/>
        <scheme val="none"/>
      </font>
      <numFmt numFmtId="19" formatCode="dd/mm/yyyy"/>
      <fill>
        <patternFill patternType="solid">
          <fgColor indexed="64"/>
          <bgColor theme="4" tint="0.79998168889431442"/>
        </patternFill>
      </fill>
      <border diagonalUp="0" diagonalDown="0" outline="0">
        <left style="thin">
          <color theme="0"/>
        </left>
        <right style="thin">
          <color theme="0"/>
        </right>
        <top style="thin">
          <color theme="0"/>
        </top>
        <bottom style="thin">
          <color theme="0"/>
        </bottom>
      </border>
    </dxf>
    <dxf>
      <numFmt numFmtId="19" formatCode="dd/mm/yyyy"/>
      <border diagonalUp="0" diagonalDown="0">
        <left style="thin">
          <color theme="0"/>
        </left>
        <right style="thin">
          <color theme="0"/>
        </right>
        <top style="thin">
          <color theme="0"/>
        </top>
        <bottom style="thin">
          <color theme="0"/>
        </bottom>
        <vertical style="thin">
          <color theme="0"/>
        </vertical>
        <horizontal style="thin">
          <color theme="0"/>
        </horizontal>
      </border>
      <protection locked="0" hidden="0"/>
    </dxf>
    <dxf>
      <alignment vertical="top" textRotation="0" wrapText="1" indent="0" justifyLastLine="0" shrinkToFit="0" readingOrder="0"/>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dxf>
    <dxf>
      <font>
        <b val="0"/>
        <i val="0"/>
        <strike val="0"/>
        <condense val="0"/>
        <extend val="0"/>
        <outline val="0"/>
        <shadow val="0"/>
        <u val="none"/>
        <vertAlign val="baseline"/>
        <sz val="11"/>
        <color auto="1"/>
        <name val="Verdana"/>
        <scheme val="none"/>
      </font>
      <numFmt numFmtId="164" formatCode="_-* #,##0.00\ _€_-;\-* #,##0.00\ _€_-;_-* &quot;-&quot;??\ _€_-;_-@_-"/>
      <fill>
        <patternFill patternType="solid">
          <fgColor indexed="64"/>
          <bgColor theme="4" tint="0.59999389629810485"/>
        </patternFill>
      </fill>
      <border diagonalUp="0" diagonalDown="0" outline="0">
        <left/>
        <right/>
        <top/>
        <bottom/>
      </border>
    </dxf>
    <dxf>
      <numFmt numFmtId="164" formatCode="_-* #,##0.00\ _€_-;\-* #,##0.00\ _€_-;_-* &quot;-&quot;??\ _€_-;_-@_-"/>
    </dxf>
    <dxf>
      <font>
        <b val="0"/>
        <i val="0"/>
        <strike val="0"/>
        <condense val="0"/>
        <extend val="0"/>
        <outline val="0"/>
        <shadow val="0"/>
        <u val="none"/>
        <vertAlign val="baseline"/>
        <sz val="11"/>
        <color theme="1"/>
        <name val="Verdana"/>
        <scheme val="none"/>
      </font>
      <numFmt numFmtId="166" formatCode="0.0000%"/>
      <fill>
        <patternFill patternType="solid">
          <fgColor indexed="64"/>
          <bgColor theme="4" tint="0.79998168889431442"/>
        </patternFill>
      </fill>
      <border diagonalUp="0" diagonalDown="0" outline="0">
        <left/>
        <right/>
        <top/>
        <bottom/>
      </border>
    </dxf>
    <dxf>
      <numFmt numFmtId="166" formatCode="0.0000%"/>
      <protection locked="0" hidden="0"/>
    </dxf>
    <dxf>
      <font>
        <b val="0"/>
        <i val="0"/>
        <strike val="0"/>
        <condense val="0"/>
        <extend val="0"/>
        <outline val="0"/>
        <shadow val="0"/>
        <u val="none"/>
        <vertAlign val="baseline"/>
        <sz val="11"/>
        <color theme="1"/>
        <name val="Verdana"/>
        <scheme val="none"/>
      </font>
      <numFmt numFmtId="164" formatCode="_-* #,##0.00\ _€_-;\-* #,##0.0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numFmt numFmtId="164" formatCode="_-* #,##0.00\ _€_-;\-* #,##0.00\ _€_-;_-* &quot;-&quot;??\ _€_-;_-@_-"/>
      <alignment horizontal="center" vertical="bottom" textRotation="0" wrapText="0" indent="0" justifyLastLine="0" shrinkToFit="0" readingOrder="0"/>
    </dxf>
    <dxf>
      <font>
        <b val="0"/>
        <i val="0"/>
        <strike val="0"/>
        <condense val="0"/>
        <extend val="0"/>
        <outline val="0"/>
        <shadow val="0"/>
        <u val="none"/>
        <vertAlign val="baseline"/>
        <sz val="11"/>
        <color auto="1"/>
        <name val="Verdana"/>
        <scheme val="none"/>
      </font>
      <numFmt numFmtId="164" formatCode="_-* #,##0.00\ _€_-;\-* #,##0.00\ _€_-;_-* &quot;-&quot;??\ _€_-;_-@_-"/>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protection locked="0" hidden="0"/>
    </dxf>
    <dxf>
      <font>
        <b val="0"/>
        <i val="0"/>
        <strike val="0"/>
        <condense val="0"/>
        <extend val="0"/>
        <outline val="0"/>
        <shadow val="0"/>
        <u val="none"/>
        <vertAlign val="baseline"/>
        <sz val="11"/>
        <color auto="1"/>
        <name val="Verdana"/>
        <scheme val="none"/>
      </font>
      <numFmt numFmtId="0" formatCode="General"/>
      <fill>
        <patternFill patternType="solid">
          <fgColor indexed="64"/>
          <bgColor theme="4" tint="0.59999389629810485"/>
        </patternFill>
      </fill>
      <alignment horizontal="center" vertical="bottom" textRotation="0" wrapText="0" indent="0" justifyLastLine="0" shrinkToFit="0" readingOrder="0"/>
      <border diagonalUp="0" diagonalDown="0" outline="0">
        <left/>
        <right/>
        <top/>
        <bottom/>
      </border>
    </dxf>
    <dxf>
      <font>
        <b val="0"/>
        <i val="0"/>
        <strike val="0"/>
        <condense val="0"/>
        <extend val="0"/>
        <outline val="0"/>
        <shadow val="0"/>
        <u val="none"/>
        <vertAlign val="baseline"/>
        <sz val="11"/>
        <color theme="1"/>
        <name val="Verdana"/>
        <scheme val="none"/>
      </font>
      <numFmt numFmtId="0" formatCode="General"/>
      <fill>
        <patternFill patternType="solid">
          <fgColor indexed="64"/>
          <bgColor theme="4" tint="0.79998168889431442"/>
        </patternFill>
      </fill>
      <border diagonalUp="0" diagonalDown="0" outline="0">
        <left/>
        <right/>
        <top/>
        <bottom/>
      </border>
    </dxf>
    <dxf>
      <protection locked="0" hidden="0"/>
    </dxf>
    <dxf>
      <font>
        <b val="0"/>
        <i val="0"/>
        <strike val="0"/>
        <condense val="0"/>
        <extend val="0"/>
        <outline val="0"/>
        <shadow val="0"/>
        <u val="none"/>
        <vertAlign val="baseline"/>
        <sz val="11"/>
        <color theme="1"/>
        <name val="Verdana"/>
        <scheme val="none"/>
      </font>
      <numFmt numFmtId="0" formatCode="General"/>
      <fill>
        <patternFill patternType="solid">
          <fgColor indexed="64"/>
          <bgColor theme="4" tint="0.79998168889431442"/>
        </patternFill>
      </fill>
      <border diagonalUp="0" diagonalDown="0" outline="0">
        <left/>
        <right/>
        <top/>
        <bottom/>
      </border>
    </dxf>
    <dxf>
      <numFmt numFmtId="0" formatCode="General"/>
      <protection locked="0" hidden="0"/>
    </dxf>
    <dxf>
      <font>
        <b val="0"/>
        <i val="0"/>
        <strike val="0"/>
        <condense val="0"/>
        <extend val="0"/>
        <outline val="0"/>
        <shadow val="0"/>
        <u val="none"/>
        <vertAlign val="baseline"/>
        <sz val="11"/>
        <color theme="1"/>
        <name val="Verdana"/>
        <scheme val="none"/>
      </font>
      <fill>
        <patternFill patternType="solid">
          <fgColor indexed="64"/>
          <bgColor theme="4" tint="0.79998168889431442"/>
        </patternFill>
      </fill>
      <border diagonalUp="0" diagonalDown="0" outline="0">
        <left/>
        <right/>
        <top/>
        <bottom/>
      </border>
    </dxf>
    <dxf>
      <numFmt numFmtId="19" formatCode="dd/mm/yyyy"/>
      <protection locked="0" hidden="0"/>
    </dxf>
    <dxf>
      <font>
        <b val="0"/>
        <i val="0"/>
        <strike val="0"/>
        <condense val="0"/>
        <extend val="0"/>
        <outline val="0"/>
        <shadow val="0"/>
        <u val="none"/>
        <vertAlign val="baseline"/>
        <sz val="11"/>
        <color theme="1"/>
        <name val="Verdana"/>
        <scheme val="none"/>
      </font>
      <fill>
        <patternFill patternType="solid">
          <fgColor indexed="64"/>
          <bgColor theme="4" tint="0.79998168889431442"/>
        </patternFill>
      </fill>
      <border diagonalUp="0" diagonalDown="0" outline="0">
        <left/>
        <right/>
        <top/>
        <bottom/>
      </border>
    </dxf>
    <dxf>
      <protection locked="0" hidden="0"/>
    </dxf>
    <dxf>
      <alignment horizontal="left" vertical="top" textRotation="0" wrapText="1" indent="0" justifyLastLine="0" shrinkToFit="0" readingOrder="0"/>
    </dxf>
    <dxf>
      <font>
        <color rgb="FF006100"/>
      </font>
      <fill>
        <patternFill>
          <bgColor rgb="FFC6EFCE"/>
        </patternFill>
      </fill>
    </dxf>
    <dxf>
      <fill>
        <patternFill>
          <bgColor rgb="FFFFC7CE"/>
        </patternFill>
      </fill>
    </dxf>
    <dxf>
      <font>
        <color rgb="FF9C0006"/>
      </font>
      <fill>
        <patternFill>
          <bgColor rgb="FFFFC7CE"/>
        </patternFill>
      </fill>
    </dxf>
    <dxf>
      <border>
        <vertical style="thin">
          <color auto="1"/>
        </vertical>
        <horizontal style="thin">
          <color auto="1"/>
        </horizontal>
      </border>
    </dxf>
    <dxf>
      <border>
        <vertical style="thin">
          <color auto="1"/>
        </vertical>
        <horizontal style="thin">
          <color auto="1"/>
        </horizontal>
      </border>
    </dxf>
  </dxfs>
  <tableStyles count="3" defaultTableStyle="TableStyleMedium2" defaultPivotStyle="PivotStyleLight16">
    <tableStyle name="Tabellenformat 1" pivot="0" count="1">
      <tableStyleElement type="wholeTable" dxfId="63"/>
    </tableStyle>
    <tableStyle name="Tabellenformat 2" pivot="0" count="0"/>
    <tableStyle name="Tabellenformat 3" pivot="0" count="1">
      <tableStyleElement type="wholeTable" dxfId="6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Drop" dropLines="3" dropStyle="combo" dx="16" fmlaLink="$E$17" fmlaRange="Hilfsblatt!$A$39:$A$41" sel="2" val="0"/>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Style="combo" dx="16" fmlaLink="$K$18" fmlaRange="Hilfsblatt!$A$39:$A$41" sel="3"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Style="combo" dx="16" fmlaLink="$K$20" fmlaRange="Hilfsblatt!$A$49:$A$50" sel="2" val="0"/>
</file>

<file path=xl/ctrlProps/ctrlProp4.xml><?xml version="1.0" encoding="utf-8"?>
<formControlPr xmlns="http://schemas.microsoft.com/office/spreadsheetml/2009/9/main" objectType="Spin" dx="16" fmlaLink="$C$22" max="60" min="1" page="10"/>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55244</xdr:rowOff>
    </xdr:from>
    <xdr:to>
      <xdr:col>0</xdr:col>
      <xdr:colOff>705970</xdr:colOff>
      <xdr:row>8</xdr:row>
      <xdr:rowOff>144986</xdr:rowOff>
    </xdr:to>
    <xdr:sp macro="" textlink="">
      <xdr:nvSpPr>
        <xdr:cNvPr id="4"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66451</xdr:rowOff>
    </xdr:from>
    <xdr:to>
      <xdr:col>4</xdr:col>
      <xdr:colOff>323850</xdr:colOff>
      <xdr:row>8</xdr:row>
      <xdr:rowOff>144987</xdr:rowOff>
    </xdr:to>
    <xdr:pic>
      <xdr:nvPicPr>
        <xdr:cNvPr id="5"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7</xdr:col>
      <xdr:colOff>381821</xdr:colOff>
      <xdr:row>3</xdr:row>
      <xdr:rowOff>4034</xdr:rowOff>
    </xdr:from>
    <xdr:to>
      <xdr:col>9</xdr:col>
      <xdr:colOff>341218</xdr:colOff>
      <xdr:row>7</xdr:row>
      <xdr:rowOff>153391</xdr:rowOff>
    </xdr:to>
    <xdr:pic>
      <xdr:nvPicPr>
        <xdr:cNvPr id="6"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06796" y="489809"/>
          <a:ext cx="2759747" cy="797057"/>
        </a:xfrm>
        <a:prstGeom prst="rect">
          <a:avLst/>
        </a:prstGeom>
        <a:noFill/>
        <a:ln>
          <a:noFill/>
        </a:ln>
      </xdr:spPr>
    </xdr:pic>
    <xdr:clientData/>
  </xdr:twoCellAnchor>
  <xdr:twoCellAnchor>
    <xdr:from>
      <xdr:col>0</xdr:col>
      <xdr:colOff>0</xdr:colOff>
      <xdr:row>0</xdr:row>
      <xdr:rowOff>0</xdr:rowOff>
    </xdr:from>
    <xdr:to>
      <xdr:col>9</xdr:col>
      <xdr:colOff>380443</xdr:colOff>
      <xdr:row>1</xdr:row>
      <xdr:rowOff>123190</xdr:rowOff>
    </xdr:to>
    <xdr:sp macro="" textlink="">
      <xdr:nvSpPr>
        <xdr:cNvPr id="7" name="Eine Ecke des Rechtecks abrunden 6"/>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txBody>
        <a:bodyPr wrap="square">
          <a:noAutofit/>
        </a:bodyPr>
        <a:lstStyle/>
        <a:p>
          <a:endParaRPr lang="de-DE"/>
        </a:p>
      </xdr:txBody>
    </xdr:sp>
    <xdr:clientData/>
  </xdr:twoCellAnchor>
  <xdr:twoCellAnchor>
    <xdr:from>
      <xdr:col>0</xdr:col>
      <xdr:colOff>752475</xdr:colOff>
      <xdr:row>2</xdr:row>
      <xdr:rowOff>31750</xdr:rowOff>
    </xdr:from>
    <xdr:to>
      <xdr:col>5</xdr:col>
      <xdr:colOff>47626</xdr:colOff>
      <xdr:row>8</xdr:row>
      <xdr:rowOff>50800</xdr:rowOff>
    </xdr:to>
    <xdr:sp macro="" textlink="">
      <xdr:nvSpPr>
        <xdr:cNvPr id="3" name="Textfeld 2"/>
        <xdr:cNvSpPr txBox="1"/>
      </xdr:nvSpPr>
      <xdr:spPr>
        <a:xfrm>
          <a:off x="752475" y="355600"/>
          <a:ext cx="6486526"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Anlage zum Antrag</a:t>
          </a:r>
          <a:r>
            <a:rPr lang="de-DE" sz="1400" b="1" baseline="0">
              <a:latin typeface="Arial" panose="020B0604020202020204" pitchFamily="34" charset="0"/>
              <a:cs typeface="Arial" panose="020B0604020202020204" pitchFamily="34" charset="0"/>
            </a:rPr>
            <a:t> auf Entschädigung</a:t>
          </a:r>
        </a:p>
        <a:p>
          <a:endParaRPr lang="de-DE" sz="1400" b="1" baseline="0">
            <a:latin typeface="Arial" panose="020B0604020202020204" pitchFamily="34" charset="0"/>
            <a:cs typeface="Arial" panose="020B0604020202020204" pitchFamily="34" charset="0"/>
          </a:endParaRP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Finanzkreditdeckung (FKG)</a:t>
          </a:r>
          <a:endParaRPr lang="de-DE" sz="1400" b="1">
            <a:latin typeface="Arial" panose="020B0604020202020204" pitchFamily="34" charset="0"/>
            <a:cs typeface="Arial" panose="020B06040202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60287</xdr:rowOff>
    </xdr:from>
    <xdr:to>
      <xdr:col>0</xdr:col>
      <xdr:colOff>705970</xdr:colOff>
      <xdr:row>9</xdr:row>
      <xdr:rowOff>28445</xdr:rowOff>
    </xdr:to>
    <xdr:sp macro="" textlink="">
      <xdr:nvSpPr>
        <xdr:cNvPr id="4"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71494</xdr:rowOff>
    </xdr:from>
    <xdr:to>
      <xdr:col>4</xdr:col>
      <xdr:colOff>907676</xdr:colOff>
      <xdr:row>9</xdr:row>
      <xdr:rowOff>28446</xdr:rowOff>
    </xdr:to>
    <xdr:pic>
      <xdr:nvPicPr>
        <xdr:cNvPr id="5"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5</xdr:col>
      <xdr:colOff>1397636</xdr:colOff>
      <xdr:row>3</xdr:row>
      <xdr:rowOff>27004</xdr:rowOff>
    </xdr:from>
    <xdr:to>
      <xdr:col>7</xdr:col>
      <xdr:colOff>593912</xdr:colOff>
      <xdr:row>8</xdr:row>
      <xdr:rowOff>39649</xdr:rowOff>
    </xdr:to>
    <xdr:pic>
      <xdr:nvPicPr>
        <xdr:cNvPr id="6"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46018" y="497651"/>
          <a:ext cx="2759747" cy="797057"/>
        </a:xfrm>
        <a:prstGeom prst="rect">
          <a:avLst/>
        </a:prstGeom>
        <a:noFill/>
        <a:ln>
          <a:noFill/>
        </a:ln>
      </xdr:spPr>
    </xdr:pic>
    <xdr:clientData/>
  </xdr:twoCellAnchor>
  <xdr:twoCellAnchor>
    <xdr:from>
      <xdr:col>0</xdr:col>
      <xdr:colOff>0</xdr:colOff>
      <xdr:row>0</xdr:row>
      <xdr:rowOff>0</xdr:rowOff>
    </xdr:from>
    <xdr:to>
      <xdr:col>7</xdr:col>
      <xdr:colOff>593915</xdr:colOff>
      <xdr:row>1</xdr:row>
      <xdr:rowOff>128233</xdr:rowOff>
    </xdr:to>
    <xdr:sp macro="" textlink="">
      <xdr:nvSpPr>
        <xdr:cNvPr id="7" name="Eine Ecke des Rechtecks abrunden 6"/>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txBody>
        <a:bodyPr wrap="square">
          <a:noAutofit/>
        </a:bodyPr>
        <a:lstStyle/>
        <a:p>
          <a:endParaRPr lang="de-DE"/>
        </a:p>
      </xdr:txBody>
    </xdr:sp>
    <xdr:clientData/>
  </xdr:twoCellAnchor>
  <xdr:twoCellAnchor>
    <xdr:from>
      <xdr:col>0</xdr:col>
      <xdr:colOff>705971</xdr:colOff>
      <xdr:row>2</xdr:row>
      <xdr:rowOff>85725</xdr:rowOff>
    </xdr:from>
    <xdr:to>
      <xdr:col>4</xdr:col>
      <xdr:colOff>986117</xdr:colOff>
      <xdr:row>8</xdr:row>
      <xdr:rowOff>85725</xdr:rowOff>
    </xdr:to>
    <xdr:sp macro="" textlink="">
      <xdr:nvSpPr>
        <xdr:cNvPr id="3" name="Textfeld 2"/>
        <xdr:cNvSpPr txBox="1"/>
      </xdr:nvSpPr>
      <xdr:spPr>
        <a:xfrm>
          <a:off x="705971" y="399490"/>
          <a:ext cx="6611470" cy="9412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Anlage zum Antrag</a:t>
          </a:r>
          <a:r>
            <a:rPr lang="de-DE" sz="1400" b="1" baseline="0">
              <a:latin typeface="Arial" panose="020B0604020202020204" pitchFamily="34" charset="0"/>
              <a:cs typeface="Arial" panose="020B0604020202020204" pitchFamily="34" charset="0"/>
            </a:rPr>
            <a:t> auf Entschädigung</a:t>
          </a: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Finanzkreditdeckung (FKG)</a:t>
          </a:r>
          <a:endParaRPr lang="de-DE" sz="1400" b="1">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123825</xdr:colOff>
          <xdr:row>16</xdr:row>
          <xdr:rowOff>38100</xdr:rowOff>
        </xdr:from>
        <xdr:to>
          <xdr:col>3</xdr:col>
          <xdr:colOff>104775</xdr:colOff>
          <xdr:row>17</xdr:row>
          <xdr:rowOff>66675</xdr:rowOff>
        </xdr:to>
        <xdr:sp macro="" textlink="">
          <xdr:nvSpPr>
            <xdr:cNvPr id="2061" name="Drop Down 13" descr="Bitte geben Sie die verwendete Zinsmethode an.&#10;" hidden="1">
              <a:extLst>
                <a:ext uri="{63B3BB69-23CF-44E3-9099-C40C66FF867C}">
                  <a14:compatExt spid="_x0000_s20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50481</xdr:rowOff>
    </xdr:from>
    <xdr:to>
      <xdr:col>0</xdr:col>
      <xdr:colOff>705970</xdr:colOff>
      <xdr:row>8</xdr:row>
      <xdr:rowOff>106886</xdr:rowOff>
    </xdr:to>
    <xdr:sp macro="" textlink="">
      <xdr:nvSpPr>
        <xdr:cNvPr id="7"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61688</xdr:rowOff>
    </xdr:from>
    <xdr:to>
      <xdr:col>5</xdr:col>
      <xdr:colOff>226219</xdr:colOff>
      <xdr:row>8</xdr:row>
      <xdr:rowOff>106887</xdr:rowOff>
    </xdr:to>
    <xdr:pic>
      <xdr:nvPicPr>
        <xdr:cNvPr id="8"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6</xdr:col>
      <xdr:colOff>562793</xdr:colOff>
      <xdr:row>3</xdr:row>
      <xdr:rowOff>20702</xdr:rowOff>
    </xdr:from>
    <xdr:to>
      <xdr:col>7</xdr:col>
      <xdr:colOff>673400</xdr:colOff>
      <xdr:row>7</xdr:row>
      <xdr:rowOff>151009</xdr:rowOff>
    </xdr:to>
    <xdr:pic>
      <xdr:nvPicPr>
        <xdr:cNvPr id="9"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42512" y="520765"/>
          <a:ext cx="2759747" cy="797057"/>
        </a:xfrm>
        <a:prstGeom prst="rect">
          <a:avLst/>
        </a:prstGeom>
        <a:noFill/>
        <a:ln>
          <a:noFill/>
        </a:ln>
      </xdr:spPr>
    </xdr:pic>
    <xdr:clientData/>
  </xdr:twoCellAnchor>
  <xdr:twoCellAnchor>
    <xdr:from>
      <xdr:col>0</xdr:col>
      <xdr:colOff>0</xdr:colOff>
      <xdr:row>0</xdr:row>
      <xdr:rowOff>0</xdr:rowOff>
    </xdr:from>
    <xdr:to>
      <xdr:col>7</xdr:col>
      <xdr:colOff>1159112</xdr:colOff>
      <xdr:row>1</xdr:row>
      <xdr:rowOff>118427</xdr:rowOff>
    </xdr:to>
    <xdr:sp macro="" textlink="">
      <xdr:nvSpPr>
        <xdr:cNvPr id="10" name="Eine Ecke des Rechtecks abrunden 9"/>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txBody>
        <a:bodyPr wrap="square">
          <a:noAutofit/>
        </a:bodyPr>
        <a:lstStyle/>
        <a:p>
          <a:endParaRPr lang="de-DE"/>
        </a:p>
      </xdr:txBody>
    </xdr:sp>
    <xdr:clientData/>
  </xdr:twoCellAnchor>
  <xdr:twoCellAnchor>
    <xdr:from>
      <xdr:col>0</xdr:col>
      <xdr:colOff>711990</xdr:colOff>
      <xdr:row>2</xdr:row>
      <xdr:rowOff>14289</xdr:rowOff>
    </xdr:from>
    <xdr:to>
      <xdr:col>5</xdr:col>
      <xdr:colOff>202406</xdr:colOff>
      <xdr:row>8</xdr:row>
      <xdr:rowOff>14289</xdr:rowOff>
    </xdr:to>
    <xdr:sp macro="" textlink="">
      <xdr:nvSpPr>
        <xdr:cNvPr id="3" name="Textfeld 2"/>
        <xdr:cNvSpPr txBox="1"/>
      </xdr:nvSpPr>
      <xdr:spPr>
        <a:xfrm>
          <a:off x="711990" y="347664"/>
          <a:ext cx="6503197" cy="100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Anlage zum Antrag</a:t>
          </a:r>
          <a:r>
            <a:rPr lang="de-DE" sz="1400" b="1" baseline="0">
              <a:latin typeface="Arial" panose="020B0604020202020204" pitchFamily="34" charset="0"/>
              <a:cs typeface="Arial" panose="020B0604020202020204" pitchFamily="34" charset="0"/>
            </a:rPr>
            <a:t> auf Entschädigung</a:t>
          </a: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Finanzkreditdeckung (FKG)</a:t>
          </a:r>
          <a:endParaRPr lang="de-DE" sz="1400" b="1">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180975</xdr:rowOff>
        </xdr:to>
        <xdr:sp macro="" textlink="">
          <xdr:nvSpPr>
            <xdr:cNvPr id="3077" name="Drop Down 5" descr="Bitte geben Sie die verwendete Zinsmethode an.&#10;" hidden="1">
              <a:extLst>
                <a:ext uri="{63B3BB69-23CF-44E3-9099-C40C66FF867C}">
                  <a14:compatExt spid="_x0000_s30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19050</xdr:rowOff>
        </xdr:from>
        <xdr:to>
          <xdr:col>3</xdr:col>
          <xdr:colOff>0</xdr:colOff>
          <xdr:row>19</xdr:row>
          <xdr:rowOff>190500</xdr:rowOff>
        </xdr:to>
        <xdr:sp macro="" textlink="">
          <xdr:nvSpPr>
            <xdr:cNvPr id="3078" name="Drop Down 6" hidden="1">
              <a:extLst>
                <a:ext uri="{63B3BB69-23CF-44E3-9099-C40C66FF867C}">
                  <a14:compatExt spid="_x0000_s30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20</xdr:row>
          <xdr:rowOff>171450</xdr:rowOff>
        </xdr:from>
        <xdr:to>
          <xdr:col>3</xdr:col>
          <xdr:colOff>419100</xdr:colOff>
          <xdr:row>21</xdr:row>
          <xdr:rowOff>180975</xdr:rowOff>
        </xdr:to>
        <xdr:sp macro="" textlink="">
          <xdr:nvSpPr>
            <xdr:cNvPr id="3127" name="Spinner 55" hidden="1">
              <a:extLst>
                <a:ext uri="{63B3BB69-23CF-44E3-9099-C40C66FF867C}">
                  <a14:compatExt spid="_x0000_s3127"/>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37252</xdr:rowOff>
    </xdr:from>
    <xdr:to>
      <xdr:col>0</xdr:col>
      <xdr:colOff>705970</xdr:colOff>
      <xdr:row>8</xdr:row>
      <xdr:rowOff>1053</xdr:rowOff>
    </xdr:to>
    <xdr:sp macro="" textlink="">
      <xdr:nvSpPr>
        <xdr:cNvPr id="5" name="Rectangle 117"/>
        <xdr:cNvSpPr>
          <a:spLocks noChangeArrowheads="1"/>
        </xdr:cNvSpPr>
      </xdr:nvSpPr>
      <xdr:spPr bwMode="auto">
        <a:xfrm>
          <a:off x="0" y="217169"/>
          <a:ext cx="705970" cy="1223217"/>
        </a:xfrm>
        <a:prstGeom prst="rect">
          <a:avLst/>
        </a:prstGeom>
        <a:solidFill>
          <a:srgbClr val="1979BE"/>
        </a:solidFill>
        <a:ln>
          <a:noFill/>
        </a:ln>
      </xdr:spPr>
      <xdr:txBody>
        <a:bodyPr rot="0" vert="horz" wrap="square" lIns="91440" tIns="45720" rIns="91440" bIns="45720" anchor="t" anchorCtr="0" upright="1">
          <a:noAutofit/>
        </a:bodyPr>
        <a:lstStyle/>
        <a:p>
          <a:endParaRPr lang="de-DE"/>
        </a:p>
      </xdr:txBody>
    </xdr:sp>
    <xdr:clientData/>
  </xdr:twoCellAnchor>
  <xdr:twoCellAnchor editAs="oneCell">
    <xdr:from>
      <xdr:col>0</xdr:col>
      <xdr:colOff>638810</xdr:colOff>
      <xdr:row>1</xdr:row>
      <xdr:rowOff>48459</xdr:rowOff>
    </xdr:from>
    <xdr:to>
      <xdr:col>5</xdr:col>
      <xdr:colOff>158750</xdr:colOff>
      <xdr:row>8</xdr:row>
      <xdr:rowOff>1054</xdr:rowOff>
    </xdr:to>
    <xdr:pic>
      <xdr:nvPicPr>
        <xdr:cNvPr id="6" name="Bild 6"/>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35" t="12467" r="2447" b="22835"/>
        <a:stretch/>
      </xdr:blipFill>
      <xdr:spPr bwMode="auto">
        <a:xfrm>
          <a:off x="638810" y="228376"/>
          <a:ext cx="6600190" cy="1212011"/>
        </a:xfrm>
        <a:prstGeom prst="rect">
          <a:avLst/>
        </a:prstGeom>
        <a:ln>
          <a:noFill/>
        </a:ln>
        <a:extLst>
          <a:ext uri="{53640926-AAD7-44D8-BBD7-CCE9431645EC}">
            <a14:shadowObscured xmlns:a14="http://schemas.microsoft.com/office/drawing/2010/main"/>
          </a:ex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pic>
    <xdr:clientData/>
  </xdr:twoCellAnchor>
  <xdr:twoCellAnchor editAs="oneCell">
    <xdr:from>
      <xdr:col>6</xdr:col>
      <xdr:colOff>1261296</xdr:colOff>
      <xdr:row>3</xdr:row>
      <xdr:rowOff>32613</xdr:rowOff>
    </xdr:from>
    <xdr:to>
      <xdr:col>8</xdr:col>
      <xdr:colOff>168710</xdr:colOff>
      <xdr:row>7</xdr:row>
      <xdr:rowOff>110003</xdr:rowOff>
    </xdr:to>
    <xdr:pic>
      <xdr:nvPicPr>
        <xdr:cNvPr id="7" name="Bild 84" descr="WBM_EKG_2008 RGB"/>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8546" y="572363"/>
          <a:ext cx="2759747" cy="797057"/>
        </a:xfrm>
        <a:prstGeom prst="rect">
          <a:avLst/>
        </a:prstGeom>
        <a:noFill/>
        <a:ln>
          <a:noFill/>
        </a:ln>
      </xdr:spPr>
    </xdr:pic>
    <xdr:clientData/>
  </xdr:twoCellAnchor>
  <xdr:twoCellAnchor>
    <xdr:from>
      <xdr:col>0</xdr:col>
      <xdr:colOff>0</xdr:colOff>
      <xdr:row>0</xdr:row>
      <xdr:rowOff>0</xdr:rowOff>
    </xdr:from>
    <xdr:to>
      <xdr:col>8</xdr:col>
      <xdr:colOff>176185</xdr:colOff>
      <xdr:row>1</xdr:row>
      <xdr:rowOff>105198</xdr:rowOff>
    </xdr:to>
    <xdr:sp macro="" textlink="">
      <xdr:nvSpPr>
        <xdr:cNvPr id="8" name="Eine Ecke des Rechtecks abrunden 7"/>
        <xdr:cNvSpPr/>
      </xdr:nvSpPr>
      <xdr:spPr bwMode="auto">
        <a:xfrm rot="16200000">
          <a:off x="6110326" y="-6110326"/>
          <a:ext cx="285115" cy="12505768"/>
        </a:xfrm>
        <a:prstGeom prst="round1Rect">
          <a:avLst>
            <a:gd name="adj" fmla="val 50000"/>
          </a:avLst>
        </a:prstGeom>
        <a:solidFill>
          <a:srgbClr val="1E5283"/>
        </a:solidFill>
        <a:ln w="9525" cap="flat" cmpd="sng" algn="ctr">
          <a:noFill/>
          <a:prstDash val="solid"/>
          <a:round/>
          <a:headEnd type="none" w="med" len="med"/>
          <a:tailEnd type="none" w="med" len="med"/>
        </a:ln>
        <a:effectLst/>
        <a:extLst>
          <a:ext uri="{FAA26D3D-D897-4be2-8F04-BA451C77F1D7}">
            <ma14:placeholder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 uri="{C572A759-6A51-4108-AA02-DFA0A04FC94B}">
            <ma14:wrappingTextBoxFlag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pg="http://schemas.microsoft.com/office/word/2010/wordprocessingGroup" xmlns:wpi="http://schemas.microsoft.com/office/word/2010/wordprocessingInk" xmlns:wne="http://schemas.microsoft.com/office/word/2006/wordml" xmlns:wps="http://schemas.microsoft.com/office/word/2010/wordprocessingShape" xmlns:ma14="http://schemas.microsoft.com/office/mac/drawingml/2011/main" xmlns:w="http://schemas.openxmlformats.org/wordprocessingml/2006/main" xmlns:w10="urn:schemas-microsoft-com:office:word" xmlns:v="urn:schemas-microsoft-com:vml" xmlns:o="urn:schemas-microsoft-com:office:office" xmlns:mv="urn:schemas-microsoft-com:mac:vml" xmlns:mo="http://schemas.microsoft.com/office/mac/office/2008/main" xmlns="" xmlns:lc="http://schemas.openxmlformats.org/drawingml/2006/lockedCanvas"/>
          </a:ext>
        </a:extLst>
      </xdr:spPr>
      <xdr:txBody>
        <a:bodyPr wrap="square">
          <a:noAutofit/>
        </a:bodyPr>
        <a:lstStyle/>
        <a:p>
          <a:endParaRPr lang="de-DE"/>
        </a:p>
      </xdr:txBody>
    </xdr:sp>
    <xdr:clientData/>
  </xdr:twoCellAnchor>
  <xdr:twoCellAnchor>
    <xdr:from>
      <xdr:col>0</xdr:col>
      <xdr:colOff>666750</xdr:colOff>
      <xdr:row>2</xdr:row>
      <xdr:rowOff>114300</xdr:rowOff>
    </xdr:from>
    <xdr:to>
      <xdr:col>5</xdr:col>
      <xdr:colOff>148167</xdr:colOff>
      <xdr:row>7</xdr:row>
      <xdr:rowOff>150719</xdr:rowOff>
    </xdr:to>
    <xdr:sp macro="" textlink="">
      <xdr:nvSpPr>
        <xdr:cNvPr id="4" name="Textfeld 3"/>
        <xdr:cNvSpPr txBox="1"/>
      </xdr:nvSpPr>
      <xdr:spPr>
        <a:xfrm>
          <a:off x="666750" y="474133"/>
          <a:ext cx="6561667" cy="9360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400" b="1">
              <a:latin typeface="Arial" panose="020B0604020202020204" pitchFamily="34" charset="0"/>
              <a:cs typeface="Arial" panose="020B0604020202020204" pitchFamily="34" charset="0"/>
            </a:rPr>
            <a:t>Anlage zum Antrag</a:t>
          </a:r>
          <a:r>
            <a:rPr lang="de-DE" sz="1400" b="1" baseline="0">
              <a:latin typeface="Arial" panose="020B0604020202020204" pitchFamily="34" charset="0"/>
              <a:cs typeface="Arial" panose="020B0604020202020204" pitchFamily="34" charset="0"/>
            </a:rPr>
            <a:t> auf Entschädigung</a:t>
          </a:r>
        </a:p>
        <a:p>
          <a:endParaRPr lang="de-DE" sz="1400" b="1" baseline="0">
            <a:latin typeface="Arial" panose="020B0604020202020204" pitchFamily="34" charset="0"/>
            <a:cs typeface="Arial" panose="020B0604020202020204" pitchFamily="34" charset="0"/>
          </a:endParaRPr>
        </a:p>
        <a:p>
          <a:r>
            <a:rPr lang="de-DE" sz="1400" b="1" baseline="0">
              <a:latin typeface="Arial" panose="020B0604020202020204" pitchFamily="34" charset="0"/>
              <a:cs typeface="Arial" panose="020B0604020202020204" pitchFamily="34" charset="0"/>
            </a:rPr>
            <a:t>				Finanzkreditdeckung (FKG)</a:t>
          </a:r>
          <a:endParaRPr lang="de-DE" sz="14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104775</xdr:colOff>
          <xdr:row>9</xdr:row>
          <xdr:rowOff>66675</xdr:rowOff>
        </xdr:from>
        <xdr:to>
          <xdr:col>2</xdr:col>
          <xdr:colOff>342900</xdr:colOff>
          <xdr:row>10</xdr:row>
          <xdr:rowOff>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10</xdr:row>
          <xdr:rowOff>66675</xdr:rowOff>
        </xdr:from>
        <xdr:to>
          <xdr:col>2</xdr:col>
          <xdr:colOff>342900</xdr:colOff>
          <xdr:row>10</xdr:row>
          <xdr:rowOff>314325</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11</xdr:row>
          <xdr:rowOff>66675</xdr:rowOff>
        </xdr:from>
        <xdr:to>
          <xdr:col>2</xdr:col>
          <xdr:colOff>342900</xdr:colOff>
          <xdr:row>11</xdr:row>
          <xdr:rowOff>314325</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15</xdr:row>
          <xdr:rowOff>66675</xdr:rowOff>
        </xdr:from>
        <xdr:to>
          <xdr:col>2</xdr:col>
          <xdr:colOff>342900</xdr:colOff>
          <xdr:row>16</xdr:row>
          <xdr:rowOff>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16</xdr:row>
          <xdr:rowOff>66675</xdr:rowOff>
        </xdr:from>
        <xdr:to>
          <xdr:col>2</xdr:col>
          <xdr:colOff>342900</xdr:colOff>
          <xdr:row>16</xdr:row>
          <xdr:rowOff>314325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22</xdr:row>
          <xdr:rowOff>66675</xdr:rowOff>
        </xdr:from>
        <xdr:to>
          <xdr:col>2</xdr:col>
          <xdr:colOff>342900</xdr:colOff>
          <xdr:row>22</xdr:row>
          <xdr:rowOff>314325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23</xdr:row>
          <xdr:rowOff>66675</xdr:rowOff>
        </xdr:from>
        <xdr:to>
          <xdr:col>2</xdr:col>
          <xdr:colOff>342900</xdr:colOff>
          <xdr:row>23</xdr:row>
          <xdr:rowOff>314325</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xdr:row>
          <xdr:rowOff>66675</xdr:rowOff>
        </xdr:from>
        <xdr:to>
          <xdr:col>2</xdr:col>
          <xdr:colOff>342900</xdr:colOff>
          <xdr:row>24</xdr:row>
          <xdr:rowOff>314325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30</xdr:row>
          <xdr:rowOff>66675</xdr:rowOff>
        </xdr:from>
        <xdr:to>
          <xdr:col>2</xdr:col>
          <xdr:colOff>342900</xdr:colOff>
          <xdr:row>31</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29</xdr:row>
          <xdr:rowOff>66675</xdr:rowOff>
        </xdr:from>
        <xdr:to>
          <xdr:col>2</xdr:col>
          <xdr:colOff>342900</xdr:colOff>
          <xdr:row>29</xdr:row>
          <xdr:rowOff>314325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31</xdr:row>
          <xdr:rowOff>95250</xdr:rowOff>
        </xdr:from>
        <xdr:to>
          <xdr:col>2</xdr:col>
          <xdr:colOff>342900</xdr:colOff>
          <xdr:row>31</xdr:row>
          <xdr:rowOff>342900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41</xdr:row>
          <xdr:rowOff>66675</xdr:rowOff>
        </xdr:from>
        <xdr:to>
          <xdr:col>2</xdr:col>
          <xdr:colOff>342900</xdr:colOff>
          <xdr:row>42</xdr:row>
          <xdr:rowOff>28575</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46</xdr:row>
          <xdr:rowOff>161925</xdr:rowOff>
        </xdr:from>
        <xdr:to>
          <xdr:col>2</xdr:col>
          <xdr:colOff>342900</xdr:colOff>
          <xdr:row>47</xdr:row>
          <xdr:rowOff>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49</xdr:row>
          <xdr:rowOff>66675</xdr:rowOff>
        </xdr:from>
        <xdr:to>
          <xdr:col>2</xdr:col>
          <xdr:colOff>342900</xdr:colOff>
          <xdr:row>50</xdr:row>
          <xdr:rowOff>0</xdr:rowOff>
        </xdr:to>
        <xdr:sp macro="" textlink="">
          <xdr:nvSpPr>
            <xdr:cNvPr id="6160" name="Check Box 16" hidden="1">
              <a:extLst>
                <a:ext uri="{63B3BB69-23CF-44E3-9099-C40C66FF867C}">
                  <a14:compatExt spid="_x0000_s6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52</xdr:row>
          <xdr:rowOff>66675</xdr:rowOff>
        </xdr:from>
        <xdr:to>
          <xdr:col>2</xdr:col>
          <xdr:colOff>342900</xdr:colOff>
          <xdr:row>53</xdr:row>
          <xdr:rowOff>0</xdr:rowOff>
        </xdr:to>
        <xdr:sp macro="" textlink="">
          <xdr:nvSpPr>
            <xdr:cNvPr id="6161" name="Check Box 17" hidden="1">
              <a:extLst>
                <a:ext uri="{63B3BB69-23CF-44E3-9099-C40C66FF867C}">
                  <a14:compatExt spid="_x0000_s6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55</xdr:row>
          <xdr:rowOff>66675</xdr:rowOff>
        </xdr:from>
        <xdr:to>
          <xdr:col>2</xdr:col>
          <xdr:colOff>342900</xdr:colOff>
          <xdr:row>55</xdr:row>
          <xdr:rowOff>381000</xdr:rowOff>
        </xdr:to>
        <xdr:sp macro="" textlink="">
          <xdr:nvSpPr>
            <xdr:cNvPr id="6162" name="Check Box 18" hidden="1">
              <a:extLst>
                <a:ext uri="{63B3BB69-23CF-44E3-9099-C40C66FF867C}">
                  <a14:compatExt spid="_x0000_s6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21</xdr:row>
          <xdr:rowOff>66675</xdr:rowOff>
        </xdr:from>
        <xdr:to>
          <xdr:col>2</xdr:col>
          <xdr:colOff>342900</xdr:colOff>
          <xdr:row>21</xdr:row>
          <xdr:rowOff>314325</xdr:rowOff>
        </xdr:to>
        <xdr:sp macro="" textlink="">
          <xdr:nvSpPr>
            <xdr:cNvPr id="6163" name="Check Box 19" hidden="1">
              <a:extLst>
                <a:ext uri="{63B3BB69-23CF-44E3-9099-C40C66FF867C}">
                  <a14:compatExt spid="_x0000_s6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17</xdr:row>
          <xdr:rowOff>66675</xdr:rowOff>
        </xdr:from>
        <xdr:to>
          <xdr:col>2</xdr:col>
          <xdr:colOff>342900</xdr:colOff>
          <xdr:row>17</xdr:row>
          <xdr:rowOff>314325</xdr:rowOff>
        </xdr:to>
        <xdr:sp macro="" textlink="">
          <xdr:nvSpPr>
            <xdr:cNvPr id="6165" name="Check Box 21" hidden="1">
              <a:extLst>
                <a:ext uri="{63B3BB69-23CF-44E3-9099-C40C66FF867C}">
                  <a14:compatExt spid="_x0000_s6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36</xdr:row>
          <xdr:rowOff>104775</xdr:rowOff>
        </xdr:from>
        <xdr:to>
          <xdr:col>2</xdr:col>
          <xdr:colOff>333375</xdr:colOff>
          <xdr:row>36</xdr:row>
          <xdr:rowOff>352425</xdr:rowOff>
        </xdr:to>
        <xdr:sp macro="" textlink="">
          <xdr:nvSpPr>
            <xdr:cNvPr id="6167" name="Check Box 23" hidden="1">
              <a:extLst>
                <a:ext uri="{63B3BB69-23CF-44E3-9099-C40C66FF867C}">
                  <a14:compatExt spid="_x0000_s6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36</xdr:row>
          <xdr:rowOff>276225</xdr:rowOff>
        </xdr:from>
        <xdr:to>
          <xdr:col>4</xdr:col>
          <xdr:colOff>914400</xdr:colOff>
          <xdr:row>39</xdr:row>
          <xdr:rowOff>76200</xdr:rowOff>
        </xdr:to>
        <xdr:sp macro="" textlink="">
          <xdr:nvSpPr>
            <xdr:cNvPr id="6168" name="Object 24" hidden="1">
              <a:extLst>
                <a:ext uri="{63B3BB69-23CF-44E3-9099-C40C66FF867C}">
                  <a14:compatExt spid="_x0000_s616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V09\C\DCAM\1.%20Division\Mitarbeiter\Haas\Projekte\FKG-Tool\FKG_Tool_blanko_12%2010%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inführung"/>
      <sheetName val="Auszahlungen"/>
      <sheetName val="Vorlaufzinsen"/>
      <sheetName val="Tilgungs- und Zinsplan"/>
      <sheetName val="Zahlungseingänge"/>
      <sheetName val="Zahl.eingänge Restrukturierung"/>
      <sheetName val="Einsummenentschädigung"/>
      <sheetName val="Tabelle1"/>
      <sheetName val="Dropdow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ables/table1.xml><?xml version="1.0" encoding="utf-8"?>
<table xmlns="http://schemas.openxmlformats.org/spreadsheetml/2006/main" id="1" name="Tabelle1" displayName="Tabelle1" ref="B19:J44" totalsRowCount="1" headerRowDxfId="58" dataCellStyle="40 % - Akzent1">
  <autoFilter ref="B19:J43"/>
  <tableColumns count="9">
    <tableColumn id="1" name="Datum (von)" dataDxfId="57" totalsRowDxfId="56" dataCellStyle="20 % - Akzent1"/>
    <tableColumn id="9" name="Datum (bis)" dataDxfId="55" totalsRowDxfId="54" dataCellStyle="20 % - Akzent1"/>
    <tableColumn id="2" name="Lieferung/Leistung" dataDxfId="53" totalsRowDxfId="52" dataCellStyle="20 % - Akzent1"/>
    <tableColumn id="8" name="Auszahlungsvariante" dataDxfId="51" totalsRowDxfId="50" dataCellStyle="20 % - Akzent1"/>
    <tableColumn id="3" name="Währung" totalsRowLabel="Summe:" totalsRowDxfId="49" dataCellStyle="40 % - Akzent1">
      <calculatedColumnFormula>IFERROR((IF(ISBLANK(Tabelle1[[#This Row],[Datum (von)]]),"",Währung)),Welche Währung?)</calculatedColumnFormula>
    </tableColumn>
    <tableColumn id="6" name="Auszahlungen" totalsRowFunction="custom" dataDxfId="48" totalsRowDxfId="47" dataCellStyle="40 % - Akzent1">
      <totalsRowFormula>Direktauszahlung+Erstattungsverfahren</totalsRowFormula>
    </tableColumn>
    <tableColumn id="7" name="Kapitalsaldo" dataDxfId="46" totalsRowDxfId="45" dataCellStyle="40 % - Akzent1">
      <calculatedColumnFormula>IF(G20&gt;0,H19+Tabelle1[[#This Row],[Auszahlungen]],"")</calculatedColumnFormula>
    </tableColumn>
    <tableColumn id="4" name="Zinssatz" dataDxfId="44" totalsRowDxfId="43" dataCellStyle="20 % - Akzent1"/>
    <tableColumn id="5" name="(Vorlauf-) Zinsen" totalsRowFunction="sum" dataDxfId="42" totalsRowDxfId="41" dataCellStyle="40 % - Akzent1">
      <calculatedColumnFormula>IFERROR(IF(Methode=1,O20,IF(Methode=2,P20,IF(Methode=3,Q20))),"")</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2" name="Tabelle2" displayName="Tabelle2" ref="B30:P62" totalsRowCount="1" headerRowDxfId="35">
  <autoFilter ref="B30:P61"/>
  <tableColumns count="15">
    <tableColumn id="1" name="Status" dataDxfId="34" totalsRowDxfId="33" dataCellStyle="20 % - Akzent1"/>
    <tableColumn id="2" name="Fälligkeit" dataDxfId="32" totalsRowDxfId="31" dataCellStyle="20 % - Akzent1">
      <calculatedColumnFormula>C23</calculatedColumnFormula>
    </tableColumn>
    <tableColumn id="3" name="Rate Nr." dataDxfId="30" totalsRowDxfId="29" dataCellStyle="40 % - Akzent1"/>
    <tableColumn id="4" name="Währung" dataDxfId="28" totalsRowDxfId="27" dataCellStyle="40 % - Akzent1">
      <calculatedColumnFormula>IF(ISBLANK(Tabelle2[[#This Row],[Fälligkeit]]),"",Währung)</calculatedColumnFormula>
    </tableColumn>
    <tableColumn id="15" name="Restkapital" dataDxfId="26" totalsRowDxfId="25" dataCellStyle="40 % - Akzent1"/>
    <tableColumn id="5" name="Kapitalrate" totalsRowFunction="sum" dataDxfId="24" totalsRowDxfId="23" dataCellStyle="40 % - Akzent1">
      <calculatedColumnFormula>IFERROR(IF((Restkapital-Kapitalrate)&gt;100,Kapitalrate,Kapitalrate+(Restkapital-Kapitalrate)),"")</calculatedColumnFormula>
    </tableColumn>
    <tableColumn id="6" name="(anteilig) bezahlter Kapitalbetrag" totalsRowFunction="custom" dataDxfId="22" totalsRowDxfId="21" dataCellStyle="20 % - Akzent1">
      <totalsRowFormula>SUBTOTAL(109,H31:H61)</totalsRowFormula>
    </tableColumn>
    <tableColumn id="13" name="Euribor/ Libor" dataDxfId="20" totalsRowDxfId="19" dataCellStyle="20 % - Akzent1"/>
    <tableColumn id="12" name="Zinssatz" dataDxfId="18" totalsRowDxfId="17" dataCellStyle="40 % - Akzent1">
      <calculatedColumnFormula>IF(ISBLANK(Tabelle2[[#This Row],[Euribor/ Libor]]),"",IF(Zerofloor=1,IF(Satz&lt;0,0+Marge,Satz+Marge),Satz+Marge))</calculatedColumnFormula>
    </tableColumn>
    <tableColumn id="7" name="Zinsen" totalsRowFunction="custom" dataDxfId="16" totalsRowDxfId="15" dataCellStyle="40 % - Akzent1">
      <calculatedColumnFormula>IF(Zinsmethode=1,R31,IF(Zinsmethode=2,S31,IF(Zinsmethode=3,T31,"")))</calculatedColumnFormula>
      <totalsRowFormula>SUBTOTAL(109,K31:K61)</totalsRowFormula>
    </tableColumn>
    <tableColumn id="8" name="(anteilig) bezahlte Zinsen" totalsRowFunction="custom" dataDxfId="14" totalsRowDxfId="13" dataCellStyle="20 % - Akzent1">
      <totalsRowFormula>SUBTOTAL(109,L31:L61)</totalsRowFormula>
    </tableColumn>
    <tableColumn id="14" name="Datum Zahlungseingang" dataDxfId="12" totalsRowDxfId="11" dataCellStyle="20 % - Akzent1"/>
    <tableColumn id="9" name="Saldo nach Abzügen" totalsRowFunction="custom" dataDxfId="10" totalsRowDxfId="9" dataCellStyle="40 % - Akzent1">
      <calculatedColumnFormula>IF(Tabelle2[[#This Row],[Status]]="Entschädigung beantragt",Tabelle2[[#This Row],[Kapitalrate]]-Tabelle2[[#This Row],[(anteilig) bezahlter Kapitalbetrag]]+Tabelle2[[#This Row],[Zinsen]]-Tabelle2[[#This Row],[(anteilig) bezahlte Zinsen]],"")</calculatedColumnFormula>
      <totalsRowFormula>SUBTOTAL(109,N31:N61)</totalsRowFormula>
    </tableColumn>
    <tableColumn id="10" name="Selbstbehalt" dataDxfId="8" totalsRowDxfId="7" dataCellStyle="40 % - Akzent1">
      <calculatedColumnFormula>IFERROR(ROUND(SB_Betrag*Tabelle2[[#This Row],[Saldo nach Abzügen]],2),"")</calculatedColumnFormula>
    </tableColumn>
    <tableColumn id="11" name="Entschädigungsbetrag" totalsRowFunction="sum" dataDxfId="6" totalsRowDxfId="5" dataCellStyle="40 % - Akzent1">
      <calculatedColumnFormula>IFERROR(Tabelle2[[#This Row],[Saldo nach Abzügen]]-Tabelle2[[#This Row],[Selbstbehalt]],"")</calculatedColumnFormula>
    </tableColumn>
  </tableColumns>
  <tableStyleInfo name="TableStyleLight9" showFirstColumn="0" showLastColumn="0" showRowStripes="1" showColumnStripes="0"/>
</table>
</file>

<file path=xl/tables/table3.xml><?xml version="1.0" encoding="utf-8"?>
<table xmlns="http://schemas.openxmlformats.org/spreadsheetml/2006/main" id="3" name="Tabelle3" displayName="Tabelle3" ref="R30:U60" totalsRowShown="0" headerRowDxfId="4" dataCellStyle="40 % - Akzent1">
  <autoFilter ref="R30:U60"/>
  <tableColumns count="4">
    <tableColumn id="1" name="Finanzierungskosten (act/360)" dataDxfId="3" dataCellStyle="40 % - Akzent1">
      <calculatedColumnFormula>IF(ISBLANK(Fälligkeit),0,IFERROR(ROUND(Restkapital*(C31-C30)/360*(Satz+Marge),2),""))</calculatedColumnFormula>
    </tableColumn>
    <tableColumn id="2" name="Finanzierungskosten (act/365)" dataDxfId="2" dataCellStyle="40 % - Akzent1">
      <calculatedColumnFormula>IF(ISBLANK(Fälligkeit),0,IFERROR(ROUND(Restkapital*(C31-C30)/365*(Satz+Marge),2),""))</calculatedColumnFormula>
    </tableColumn>
    <tableColumn id="3" name="Finanzierungskosten (30/360)" dataDxfId="1" dataCellStyle="40 % - Akzent1">
      <calculatedColumnFormula>IF(ISBLANK(Fälligkeit),0,IFERROR(ROUND(Restkapital*U31/365*K30,2),""))</calculatedColumnFormula>
    </tableColumn>
    <tableColumn id="4" name="Tage bei (30/360)" dataDxfId="0" dataCellStyle="40 % - Akzent1">
      <calculatedColumnFormula>IF(ISBLANK(C31),"",DAYS360(Tabelle2[[#This Row],[Fälligkeit]],C30,TRUE))</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table" Target="../tables/table1.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table" Target="../tables/table3.xml"/><Relationship Id="rId3" Type="http://schemas.openxmlformats.org/officeDocument/2006/relationships/vmlDrawing" Target="../drawings/vmlDrawing2.vml"/><Relationship Id="rId7"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drawing" Target="../drawings/drawing5.x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2" Type="http://schemas.openxmlformats.org/officeDocument/2006/relationships/printerSettings" Target="../printerSettings/printerSettings5.bin"/><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hyperlink" Target="https://www.agaportal.de/_Resources/Persistent/739f6d681a65f0885e1b807c3ab50b006e94e08e/pri_geb_finanzkreditdeckung.pdf" TargetMode="External"/><Relationship Id="rId6" Type="http://schemas.openxmlformats.org/officeDocument/2006/relationships/image" Target="../media/image3.emf"/><Relationship Id="rId11" Type="http://schemas.openxmlformats.org/officeDocument/2006/relationships/ctrlProp" Target="../ctrlProps/ctrlProp9.xml"/><Relationship Id="rId24" Type="http://schemas.openxmlformats.org/officeDocument/2006/relationships/ctrlProp" Target="../ctrlProps/ctrlProp22.xml"/><Relationship Id="rId5" Type="http://schemas.openxmlformats.org/officeDocument/2006/relationships/oleObject" Target="../embeddings/oleObject1.bin"/><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vmlDrawing" Target="../drawings/vmlDrawing3.v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zoomScaleNormal="100" workbookViewId="0">
      <selection activeCell="M21" sqref="M21"/>
    </sheetView>
  </sheetViews>
  <sheetFormatPr baseColWidth="10" defaultRowHeight="14.25"/>
  <cols>
    <col min="1" max="1" width="11.19921875" style="2"/>
    <col min="2" max="2" width="28.3984375" style="2" bestFit="1" customWidth="1"/>
    <col min="3" max="3" width="18.09765625" style="2" customWidth="1"/>
    <col min="4" max="4" width="14.8984375" style="2" bestFit="1" customWidth="1"/>
    <col min="5" max="5" width="20.19921875" style="2" customWidth="1"/>
    <col min="6" max="6" width="13.3984375" style="2" customWidth="1"/>
    <col min="7" max="7" width="11.19921875" style="2"/>
    <col min="8" max="8" width="18.19921875" style="2" bestFit="1" customWidth="1"/>
    <col min="9" max="16384" width="11.19921875" style="2"/>
  </cols>
  <sheetData>
    <row r="1" spans="1:9" s="3" customFormat="1" ht="12.75">
      <c r="G1" s="4"/>
      <c r="H1" s="4"/>
      <c r="I1" s="5"/>
    </row>
    <row r="2" spans="1:9" s="3" customFormat="1" ht="12.75"/>
    <row r="3" spans="1:9" s="3" customFormat="1" ht="12.75"/>
    <row r="4" spans="1:9" s="3" customFormat="1" ht="12.75"/>
    <row r="5" spans="1:9" s="3" customFormat="1" ht="12.75"/>
    <row r="6" spans="1:9" s="3" customFormat="1" ht="12.75">
      <c r="G6" s="6"/>
      <c r="H6" s="6"/>
    </row>
    <row r="7" spans="1:9" s="3" customFormat="1" ht="12.75">
      <c r="A7" s="6"/>
      <c r="B7" s="7"/>
      <c r="C7" s="6"/>
      <c r="D7" s="6"/>
      <c r="E7" s="6"/>
      <c r="F7" s="6"/>
      <c r="G7" s="6"/>
      <c r="H7" s="6"/>
    </row>
    <row r="8" spans="1:9" s="3" customFormat="1" ht="12.75">
      <c r="A8" s="6"/>
      <c r="B8" s="6"/>
      <c r="C8" s="6"/>
      <c r="D8" s="6"/>
      <c r="E8" s="6"/>
      <c r="F8" s="6"/>
      <c r="G8" s="6"/>
      <c r="H8" s="6"/>
    </row>
    <row r="9" spans="1:9" s="3" customFormat="1" ht="12.75">
      <c r="A9" s="6"/>
      <c r="B9" s="6"/>
      <c r="C9" s="6"/>
      <c r="D9" s="6"/>
      <c r="E9" s="6"/>
      <c r="F9" s="6"/>
      <c r="G9" s="6"/>
      <c r="H9" s="6"/>
    </row>
    <row r="10" spans="1:9" s="3" customFormat="1" ht="12.75">
      <c r="A10" s="6"/>
      <c r="B10" s="6"/>
      <c r="C10" s="6"/>
      <c r="D10" s="6"/>
      <c r="E10" s="6"/>
      <c r="F10" s="6"/>
      <c r="G10" s="6"/>
      <c r="H10" s="6"/>
    </row>
    <row r="11" spans="1:9" s="3" customFormat="1" ht="12.75"/>
    <row r="14" spans="1:9" ht="15" thickBot="1">
      <c r="B14" s="8" t="s">
        <v>2</v>
      </c>
    </row>
    <row r="15" spans="1:9" ht="15" thickBot="1">
      <c r="B15" s="2" t="s">
        <v>164</v>
      </c>
      <c r="C15" s="153"/>
      <c r="D15" s="149" t="s">
        <v>13</v>
      </c>
      <c r="E15" s="67"/>
      <c r="G15" s="151"/>
    </row>
    <row r="16" spans="1:9" ht="15" thickBot="1">
      <c r="B16" s="2" t="s">
        <v>7</v>
      </c>
      <c r="C16" s="67"/>
      <c r="D16" s="34"/>
      <c r="E16" s="34"/>
      <c r="F16" s="34"/>
      <c r="G16" s="34"/>
    </row>
    <row r="17" spans="2:11" ht="15" thickBot="1">
      <c r="B17" s="2" t="s">
        <v>8</v>
      </c>
      <c r="C17" s="67"/>
      <c r="D17" s="34"/>
      <c r="E17" s="34"/>
      <c r="F17" s="34"/>
      <c r="G17" s="34"/>
    </row>
    <row r="18" spans="2:11" ht="15" thickBot="1">
      <c r="B18" s="2" t="s">
        <v>9</v>
      </c>
      <c r="C18" s="65"/>
      <c r="D18" s="34"/>
      <c r="E18" s="34"/>
      <c r="F18" s="34"/>
      <c r="G18" s="34"/>
    </row>
    <row r="19" spans="2:11" ht="15" thickBot="1">
      <c r="B19" s="2" t="s">
        <v>3</v>
      </c>
      <c r="C19" s="64"/>
      <c r="D19" s="34"/>
      <c r="E19" s="34"/>
      <c r="F19" s="34"/>
      <c r="G19" s="34"/>
    </row>
    <row r="20" spans="2:11" ht="16.5" thickBot="1">
      <c r="B20" s="2" t="s">
        <v>10</v>
      </c>
      <c r="C20" s="66"/>
      <c r="D20" s="34"/>
      <c r="E20" s="31" t="s">
        <v>93</v>
      </c>
      <c r="F20" s="31"/>
      <c r="G20" s="31"/>
      <c r="H20" s="31"/>
      <c r="I20" s="31"/>
      <c r="J20" s="31"/>
      <c r="K20" s="31"/>
    </row>
    <row r="21" spans="2:11" ht="15" thickBot="1">
      <c r="B21" s="2" t="s">
        <v>11</v>
      </c>
      <c r="C21" s="66"/>
      <c r="D21" s="34"/>
      <c r="E21" s="34"/>
      <c r="F21" s="34"/>
      <c r="G21" s="34"/>
    </row>
    <row r="22" spans="2:11">
      <c r="B22" s="111" t="s">
        <v>145</v>
      </c>
      <c r="C22" s="115"/>
      <c r="D22" s="34"/>
      <c r="E22" s="34"/>
      <c r="F22" s="34"/>
      <c r="G22" s="34"/>
    </row>
    <row r="24" spans="2:11">
      <c r="B24" s="2" t="s">
        <v>12</v>
      </c>
    </row>
    <row r="27" spans="2:11">
      <c r="B27" s="1"/>
    </row>
    <row r="28" spans="2:11" ht="15.75">
      <c r="B28" s="31" t="s">
        <v>0</v>
      </c>
      <c r="C28" s="31"/>
      <c r="D28" s="31"/>
      <c r="E28" s="31"/>
      <c r="F28" s="31"/>
      <c r="G28" s="31"/>
      <c r="H28" s="31"/>
      <c r="I28" s="31"/>
    </row>
    <row r="29" spans="2:11" ht="14.25" customHeight="1">
      <c r="B29" s="169" t="s">
        <v>146</v>
      </c>
      <c r="C29" s="169"/>
      <c r="D29" s="169"/>
      <c r="E29" s="169"/>
      <c r="F29" s="169"/>
      <c r="G29" s="169"/>
      <c r="H29" s="169"/>
      <c r="I29" s="169"/>
    </row>
    <row r="30" spans="2:11" ht="16.5" customHeight="1">
      <c r="B30" s="169"/>
      <c r="C30" s="169"/>
      <c r="D30" s="169"/>
      <c r="E30" s="169"/>
      <c r="F30" s="169"/>
      <c r="G30" s="169"/>
      <c r="H30" s="169"/>
      <c r="I30" s="169"/>
    </row>
    <row r="31" spans="2:11" ht="16.5" customHeight="1">
      <c r="B31" s="169"/>
      <c r="C31" s="169"/>
      <c r="D31" s="169"/>
      <c r="E31" s="169"/>
      <c r="F31" s="169"/>
      <c r="G31" s="169"/>
      <c r="H31" s="169"/>
      <c r="I31" s="169"/>
    </row>
    <row r="32" spans="2:11" ht="16.5" customHeight="1">
      <c r="B32" s="169"/>
      <c r="C32" s="169"/>
      <c r="D32" s="169"/>
      <c r="E32" s="169"/>
      <c r="F32" s="169"/>
      <c r="G32" s="169"/>
      <c r="H32" s="169"/>
      <c r="I32" s="169"/>
    </row>
    <row r="33" spans="2:9" ht="16.5" customHeight="1">
      <c r="B33" s="169"/>
      <c r="C33" s="169"/>
      <c r="D33" s="169"/>
      <c r="E33" s="169"/>
      <c r="F33" s="169"/>
      <c r="G33" s="169"/>
      <c r="H33" s="169"/>
      <c r="I33" s="169"/>
    </row>
    <row r="34" spans="2:9" ht="16.5" customHeight="1">
      <c r="B34" s="169"/>
      <c r="C34" s="169"/>
      <c r="D34" s="169"/>
      <c r="E34" s="169"/>
      <c r="F34" s="169"/>
      <c r="G34" s="169"/>
      <c r="H34" s="169"/>
      <c r="I34" s="169"/>
    </row>
    <row r="35" spans="2:9" ht="16.5" customHeight="1">
      <c r="B35" s="169"/>
      <c r="C35" s="169"/>
      <c r="D35" s="169"/>
      <c r="E35" s="169"/>
      <c r="F35" s="169"/>
      <c r="G35" s="169"/>
      <c r="H35" s="169"/>
      <c r="I35" s="169"/>
    </row>
    <row r="36" spans="2:9" ht="15.75">
      <c r="B36" s="104" t="s">
        <v>1</v>
      </c>
      <c r="C36" s="105"/>
      <c r="D36" s="105"/>
      <c r="E36" s="105"/>
      <c r="F36" s="105"/>
      <c r="G36" s="105"/>
      <c r="H36" s="105"/>
      <c r="I36" s="105"/>
    </row>
    <row r="37" spans="2:9" ht="14.25" customHeight="1">
      <c r="B37" s="31" t="s">
        <v>140</v>
      </c>
      <c r="C37" s="31"/>
      <c r="D37" s="31"/>
      <c r="E37" s="31"/>
      <c r="F37" s="31"/>
      <c r="G37" s="31"/>
      <c r="H37" s="31"/>
      <c r="I37" s="31"/>
    </row>
    <row r="38" spans="2:9" ht="27" customHeight="1">
      <c r="B38" s="103"/>
      <c r="C38" s="103"/>
      <c r="D38" s="103"/>
      <c r="E38" s="103"/>
      <c r="F38" s="103"/>
      <c r="G38" s="103"/>
      <c r="H38" s="103"/>
      <c r="I38" s="103"/>
    </row>
    <row r="40" spans="2:9" ht="16.5" thickBot="1">
      <c r="H40" s="32" t="s">
        <v>4</v>
      </c>
    </row>
    <row r="41" spans="2:9" ht="15" thickBot="1">
      <c r="H41" s="40" t="s">
        <v>5</v>
      </c>
    </row>
    <row r="42" spans="2:9" ht="15" thickBot="1">
      <c r="H42" s="42" t="s">
        <v>6</v>
      </c>
    </row>
  </sheetData>
  <sheetProtection algorithmName="SHA-512" hashValue="JK9TiZW0NNaS0EOUf54iFLsXHZX4vBKYzCug7MpEKz6Z5lSaQ8H9xIz79+vsHbdow0Rlws4UbIw/Lbplazwwmg==" saltValue="J4iBLAFJ586k1LumamUdvQ==" spinCount="100000" sheet="1" objects="1" scenarios="1"/>
  <mergeCells count="1">
    <mergeCell ref="B29:I35"/>
  </mergeCells>
  <pageMargins left="0.7" right="0.7" top="0.78740157499999996" bottom="0.78740157499999996"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Hilfsblatt!$A$11:$A$18</xm:f>
          </x14:formula1>
          <xm:sqref>C19</xm:sqref>
        </x14:dataValidation>
        <x14:dataValidation type="list" allowBlank="1" showInputMessage="1" showErrorMessage="1">
          <x14:formula1>
            <xm:f>Hilfsblatt!$A$5:$A$7</xm:f>
          </x14:formula1>
          <xm:sqref>C18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R58"/>
  <sheetViews>
    <sheetView showGridLines="0" zoomScale="85" zoomScaleNormal="85" workbookViewId="0">
      <pane ySplit="13" topLeftCell="A17" activePane="bottomLeft" state="frozen"/>
      <selection pane="bottomLeft" activeCell="B20" sqref="B20"/>
    </sheetView>
  </sheetViews>
  <sheetFormatPr baseColWidth="10" defaultRowHeight="14.25" outlineLevelCol="1"/>
  <cols>
    <col min="2" max="3" width="17.09765625" customWidth="1"/>
    <col min="4" max="4" width="21.19921875" bestFit="1" customWidth="1"/>
    <col min="5" max="5" width="21.19921875" customWidth="1"/>
    <col min="6" max="6" width="14.69921875" customWidth="1"/>
    <col min="7" max="8" width="22.69921875" customWidth="1"/>
    <col min="9" max="9" width="14.69921875" customWidth="1"/>
    <col min="10" max="11" width="22.69921875" customWidth="1"/>
    <col min="12" max="14" width="11.19921875" hidden="1" customWidth="1" outlineLevel="1"/>
    <col min="15" max="15" width="16.3984375" hidden="1" customWidth="1" outlineLevel="1"/>
    <col min="16" max="17" width="11.19921875" hidden="1" customWidth="1" outlineLevel="1"/>
    <col min="18" max="18" width="11.19921875" collapsed="1"/>
  </cols>
  <sheetData>
    <row r="1" spans="1:12" s="9" customFormat="1" ht="12.75">
      <c r="J1" s="10"/>
      <c r="K1" s="10"/>
      <c r="L1" s="11"/>
    </row>
    <row r="2" spans="1:12" s="9" customFormat="1" ht="12.75"/>
    <row r="3" spans="1:12" s="9" customFormat="1" ht="12.75"/>
    <row r="4" spans="1:12" s="9" customFormat="1" ht="12.75"/>
    <row r="5" spans="1:12" s="9" customFormat="1" ht="12.75"/>
    <row r="6" spans="1:12" s="9" customFormat="1" ht="12.75">
      <c r="J6" s="12"/>
      <c r="K6" s="12"/>
    </row>
    <row r="7" spans="1:12" s="9" customFormat="1" ht="12.75">
      <c r="A7" s="12"/>
      <c r="B7" s="13"/>
      <c r="C7" s="13"/>
      <c r="D7" s="12"/>
      <c r="E7" s="12"/>
      <c r="F7" s="12"/>
      <c r="G7" s="12"/>
      <c r="H7" s="12"/>
      <c r="I7" s="12"/>
      <c r="J7" s="12"/>
      <c r="K7" s="12"/>
    </row>
    <row r="8" spans="1:12" s="9" customFormat="1" ht="12.75">
      <c r="A8" s="12"/>
      <c r="B8" s="12"/>
      <c r="C8" s="12"/>
      <c r="D8" s="12"/>
      <c r="E8" s="12"/>
      <c r="F8" s="12"/>
      <c r="G8" s="12"/>
      <c r="H8" s="12"/>
      <c r="I8" s="12"/>
      <c r="J8" s="12"/>
      <c r="K8" s="12"/>
    </row>
    <row r="9" spans="1:12" s="9" customFormat="1" ht="12.75">
      <c r="A9" s="14"/>
    </row>
    <row r="10" spans="1:12" s="9" customFormat="1" ht="12.75">
      <c r="A10" s="14"/>
    </row>
    <row r="11" spans="1:12" s="9" customFormat="1">
      <c r="A11" s="14"/>
      <c r="B11" s="150" t="s">
        <v>164</v>
      </c>
      <c r="C11" s="55" t="str">
        <f>IF(ISBLANK(VorgangID),"",VorgangID)</f>
        <v/>
      </c>
      <c r="D11" s="15" t="s">
        <v>30</v>
      </c>
      <c r="E11" s="55" t="str">
        <f>IF(ISBLANK(Land_AK_Nr),"",Land_AK_Nr)</f>
        <v/>
      </c>
    </row>
    <row r="12" spans="1:12" s="9" customFormat="1" ht="12.75">
      <c r="A12" s="14"/>
    </row>
    <row r="13" spans="1:12" s="9" customFormat="1" ht="15">
      <c r="A13" s="14"/>
      <c r="B13" s="16" t="s">
        <v>31</v>
      </c>
      <c r="C13" s="16"/>
    </row>
    <row r="15" spans="1:12" ht="16.5" thickBot="1">
      <c r="B15" s="31" t="s">
        <v>88</v>
      </c>
      <c r="C15" s="31"/>
      <c r="D15" s="31"/>
      <c r="E15" s="31"/>
      <c r="F15" s="31"/>
      <c r="G15" s="31"/>
      <c r="H15" s="31"/>
      <c r="J15" s="32" t="s">
        <v>4</v>
      </c>
      <c r="K15" s="32"/>
    </row>
    <row r="16" spans="1:12" ht="16.5" thickBot="1">
      <c r="B16" s="56"/>
      <c r="C16" s="56"/>
      <c r="D16" s="56"/>
      <c r="E16" s="56"/>
      <c r="F16" s="56"/>
      <c r="G16" s="56"/>
      <c r="H16" s="56"/>
      <c r="J16" s="40" t="s">
        <v>5</v>
      </c>
      <c r="K16" s="166"/>
    </row>
    <row r="17" spans="2:17" ht="16.5" thickBot="1">
      <c r="B17" s="56" t="s">
        <v>48</v>
      </c>
      <c r="C17" s="56"/>
      <c r="D17" s="56"/>
      <c r="E17" s="168">
        <v>2</v>
      </c>
      <c r="F17" s="56"/>
      <c r="G17" s="56"/>
      <c r="H17" s="56"/>
      <c r="J17" s="42" t="s">
        <v>6</v>
      </c>
      <c r="K17" s="167"/>
    </row>
    <row r="19" spans="2:17" ht="33" customHeight="1">
      <c r="B19" s="83" t="s">
        <v>147</v>
      </c>
      <c r="C19" s="83" t="s">
        <v>148</v>
      </c>
      <c r="D19" s="83" t="s">
        <v>14</v>
      </c>
      <c r="E19" s="83" t="s">
        <v>95</v>
      </c>
      <c r="F19" s="83" t="s">
        <v>3</v>
      </c>
      <c r="G19" s="83" t="s">
        <v>33</v>
      </c>
      <c r="H19" s="83" t="s">
        <v>32</v>
      </c>
      <c r="I19" s="82" t="s">
        <v>15</v>
      </c>
      <c r="J19" s="82" t="s">
        <v>92</v>
      </c>
      <c r="K19" s="156"/>
      <c r="L19" t="s">
        <v>81</v>
      </c>
      <c r="M19" t="s">
        <v>86</v>
      </c>
      <c r="N19" t="s">
        <v>163</v>
      </c>
      <c r="O19" t="s">
        <v>165</v>
      </c>
      <c r="P19" t="s">
        <v>166</v>
      </c>
      <c r="Q19" t="s">
        <v>167</v>
      </c>
    </row>
    <row r="20" spans="2:17" ht="24" customHeight="1">
      <c r="B20" s="68"/>
      <c r="C20" s="130"/>
      <c r="D20" s="69"/>
      <c r="E20" s="69"/>
      <c r="F20" s="52" t="str">
        <f>IFERROR((IF(ISBLANK(Tabelle1[[#This Row],[Datum (von)]]),"",Währung)),Welche Währung?)</f>
        <v/>
      </c>
      <c r="G20" s="70"/>
      <c r="H20" s="53" t="str">
        <f>IF(G20&gt;0,Tabelle1[[#This Row],[Auszahlungen]],"")</f>
        <v/>
      </c>
      <c r="I20" s="71"/>
      <c r="J20" s="38">
        <f t="shared" ref="J20:J43" si="0">IFERROR(IF(Methode=1,O20,IF(Methode=2,P20,IF(Methode=3,Q20))),"")</f>
        <v>0</v>
      </c>
      <c r="K20" s="157"/>
      <c r="L20">
        <f>Tabelle1[[#This Row],[Datum (bis)]]-Tabelle1[[#This Row],[Datum (von)]]</f>
        <v>0</v>
      </c>
      <c r="M20">
        <f>Tabelle1[[#This Row],[Datum (bis)]]-Tabelle1[[#This Row],[Datum (von)]]</f>
        <v>0</v>
      </c>
      <c r="N20">
        <f>DAYS360(Tabelle1[[#This Row],[Datum (von)]],Tabelle1[[#This Row],[Datum (bis)]],TRUE)</f>
        <v>0</v>
      </c>
      <c r="O20" s="155">
        <f>ROUND(Tabelle1[[#This Row],[Auszahlungen]]*Tabelle1[[#This Row],[Zinssatz]]*L20/360,2)</f>
        <v>0</v>
      </c>
      <c r="P20" s="155">
        <f>ROUND(Tabelle1[[#This Row],[Auszahlungen]]*Tabelle1[[#This Row],[Zinssatz]]*M20/365,2)</f>
        <v>0</v>
      </c>
      <c r="Q20" s="155">
        <f>ROUND(Tabelle1[[#This Row],[Auszahlungen]]*Tabelle1[[#This Row],[Zinssatz]]*N20/360,2)</f>
        <v>0</v>
      </c>
    </row>
    <row r="21" spans="2:17" ht="24" customHeight="1">
      <c r="B21" s="68"/>
      <c r="C21" s="68"/>
      <c r="D21" s="131"/>
      <c r="E21" s="131"/>
      <c r="F21" s="52" t="str">
        <f>IFERROR((IF(ISBLANK(Tabelle1[[#This Row],[Datum (von)]]),"",Währung)),Welche Währung?)</f>
        <v/>
      </c>
      <c r="G21" s="70"/>
      <c r="H21" s="53" t="str">
        <f>IFERROR(IF(G21&gt;0,H20+Tabelle1[[#This Row],[Auszahlungen]],""),"")</f>
        <v/>
      </c>
      <c r="I21" s="71"/>
      <c r="J21" s="38">
        <f t="shared" si="0"/>
        <v>0</v>
      </c>
      <c r="K21" s="157"/>
      <c r="L21">
        <f>Tabelle1[[#This Row],[Datum (bis)]]-Tabelle1[[#This Row],[Datum (von)]]</f>
        <v>0</v>
      </c>
      <c r="M21">
        <f>Tabelle1[[#This Row],[Datum (bis)]]-Tabelle1[[#This Row],[Datum (von)]]</f>
        <v>0</v>
      </c>
      <c r="N21">
        <f>DAYS360(Tabelle1[[#This Row],[Datum (von)]],Tabelle1[[#This Row],[Datum (bis)]],TRUE)</f>
        <v>0</v>
      </c>
      <c r="O21" s="155">
        <f>ROUND(Tabelle1[[#This Row],[Auszahlungen]]*Tabelle1[[#This Row],[Zinssatz]]*L21/360,2)</f>
        <v>0</v>
      </c>
      <c r="P21" s="155">
        <f>ROUND(Tabelle1[[#This Row],[Auszahlungen]]*Tabelle1[[#This Row],[Zinssatz]]*M21/365,2)</f>
        <v>0</v>
      </c>
      <c r="Q21" s="155">
        <f>ROUND(Tabelle1[[#This Row],[Auszahlungen]]*Tabelle1[[#This Row],[Zinssatz]]*N21/360,2)</f>
        <v>0</v>
      </c>
    </row>
    <row r="22" spans="2:17" ht="24" customHeight="1">
      <c r="B22" s="68"/>
      <c r="C22" s="68"/>
      <c r="D22" s="69"/>
      <c r="E22" s="69"/>
      <c r="F22" s="52" t="str">
        <f>IFERROR((IF(ISBLANK(Tabelle1[[#This Row],[Datum (von)]]),"",Währung)),Welche Währung?)</f>
        <v/>
      </c>
      <c r="G22" s="70"/>
      <c r="H22" s="53" t="str">
        <f>IFERROR(IF(G22&gt;0,H21+Tabelle1[[#This Row],[Auszahlungen]],""),"")</f>
        <v/>
      </c>
      <c r="I22" s="71"/>
      <c r="J22" s="38">
        <f t="shared" si="0"/>
        <v>0</v>
      </c>
      <c r="K22" s="157"/>
      <c r="L22">
        <f>Tabelle1[[#This Row],[Datum (bis)]]-Tabelle1[[#This Row],[Datum (von)]]</f>
        <v>0</v>
      </c>
      <c r="M22">
        <f>Tabelle1[[#This Row],[Datum (bis)]]-Tabelle1[[#This Row],[Datum (von)]]</f>
        <v>0</v>
      </c>
      <c r="N22">
        <f>DAYS360(Tabelle1[[#This Row],[Datum (von)]],Tabelle1[[#This Row],[Datum (bis)]],TRUE)</f>
        <v>0</v>
      </c>
      <c r="O22" s="155">
        <f>ROUND(Tabelle1[[#This Row],[Auszahlungen]]*Tabelle1[[#This Row],[Zinssatz]]*L22/360,2)</f>
        <v>0</v>
      </c>
      <c r="P22" s="155">
        <f>ROUND(Tabelle1[[#This Row],[Auszahlungen]]*Tabelle1[[#This Row],[Zinssatz]]*M22/365,2)</f>
        <v>0</v>
      </c>
      <c r="Q22" s="155">
        <f>ROUND(Tabelle1[[#This Row],[Auszahlungen]]*Tabelle1[[#This Row],[Zinssatz]]*N22/360,2)</f>
        <v>0</v>
      </c>
    </row>
    <row r="23" spans="2:17" ht="24" customHeight="1">
      <c r="B23" s="68"/>
      <c r="C23" s="68"/>
      <c r="D23" s="69"/>
      <c r="E23" s="69"/>
      <c r="F23" s="52" t="str">
        <f>IFERROR((IF(ISBLANK(Tabelle1[[#This Row],[Datum (von)]]),"",Währung)),Welche Währung?)</f>
        <v/>
      </c>
      <c r="G23" s="70"/>
      <c r="H23" s="53" t="str">
        <f>IFERROR(IF(G23&gt;0,H22+Tabelle1[[#This Row],[Auszahlungen]],""),"")</f>
        <v/>
      </c>
      <c r="I23" s="71"/>
      <c r="J23" s="38">
        <f t="shared" si="0"/>
        <v>0</v>
      </c>
      <c r="K23" s="157"/>
      <c r="L23">
        <f>Tabelle1[[#This Row],[Datum (bis)]]-Tabelle1[[#This Row],[Datum (von)]]</f>
        <v>0</v>
      </c>
      <c r="M23">
        <f>Tabelle1[[#This Row],[Datum (bis)]]-Tabelle1[[#This Row],[Datum (von)]]</f>
        <v>0</v>
      </c>
      <c r="N23">
        <f>DAYS360(Tabelle1[[#This Row],[Datum (von)]],Tabelle1[[#This Row],[Datum (bis)]],TRUE)</f>
        <v>0</v>
      </c>
      <c r="O23" s="155">
        <f>ROUND(Tabelle1[[#This Row],[Auszahlungen]]*Tabelle1[[#This Row],[Zinssatz]]*L23/360,2)</f>
        <v>0</v>
      </c>
      <c r="P23" s="155">
        <f>ROUND(Tabelle1[[#This Row],[Auszahlungen]]*Tabelle1[[#This Row],[Zinssatz]]*M23/365,2)</f>
        <v>0</v>
      </c>
      <c r="Q23" s="155">
        <f>ROUND(Tabelle1[[#This Row],[Auszahlungen]]*Tabelle1[[#This Row],[Zinssatz]]*N23/360,2)</f>
        <v>0</v>
      </c>
    </row>
    <row r="24" spans="2:17" ht="24" customHeight="1">
      <c r="B24" s="68"/>
      <c r="C24" s="68"/>
      <c r="D24" s="69"/>
      <c r="E24" s="69"/>
      <c r="F24" s="52" t="str">
        <f>IFERROR((IF(ISBLANK(Tabelle1[[#This Row],[Datum (von)]]),"",Währung)),Welche Währung?)</f>
        <v/>
      </c>
      <c r="G24" s="70"/>
      <c r="H24" s="53" t="str">
        <f>IFERROR(IF(G24&gt;0,H23+Tabelle1[[#This Row],[Auszahlungen]],""),"")</f>
        <v/>
      </c>
      <c r="I24" s="71"/>
      <c r="J24" s="38">
        <f t="shared" si="0"/>
        <v>0</v>
      </c>
      <c r="K24" s="157"/>
      <c r="L24">
        <f>Tabelle1[[#This Row],[Datum (bis)]]-Tabelle1[[#This Row],[Datum (von)]]</f>
        <v>0</v>
      </c>
      <c r="M24">
        <f>Tabelle1[[#This Row],[Datum (bis)]]-Tabelle1[[#This Row],[Datum (von)]]</f>
        <v>0</v>
      </c>
      <c r="N24">
        <f>DAYS360(Tabelle1[[#This Row],[Datum (von)]],Tabelle1[[#This Row],[Datum (bis)]],TRUE)</f>
        <v>0</v>
      </c>
      <c r="O24" s="155">
        <f>ROUND(Tabelle1[[#This Row],[Auszahlungen]]*Tabelle1[[#This Row],[Zinssatz]]*L24/360,2)</f>
        <v>0</v>
      </c>
      <c r="P24" s="155">
        <f>ROUND(Tabelle1[[#This Row],[Auszahlungen]]*Tabelle1[[#This Row],[Zinssatz]]*M24/365,2)</f>
        <v>0</v>
      </c>
      <c r="Q24" s="155">
        <f>ROUND(Tabelle1[[#This Row],[Auszahlungen]]*Tabelle1[[#This Row],[Zinssatz]]*N24/360,2)</f>
        <v>0</v>
      </c>
    </row>
    <row r="25" spans="2:17" ht="24" customHeight="1">
      <c r="B25" s="68"/>
      <c r="C25" s="68"/>
      <c r="D25" s="69"/>
      <c r="E25" s="69"/>
      <c r="F25" s="52" t="str">
        <f>IFERROR((IF(ISBLANK(Tabelle1[[#This Row],[Datum (von)]]),"",Währung)),Welche Währung?)</f>
        <v/>
      </c>
      <c r="G25" s="70"/>
      <c r="H25" s="53" t="str">
        <f>IFERROR(IF(G25&gt;0,H24+Tabelle1[[#This Row],[Auszahlungen]],""),"")</f>
        <v/>
      </c>
      <c r="I25" s="71"/>
      <c r="J25" s="38">
        <f t="shared" si="0"/>
        <v>0</v>
      </c>
      <c r="K25" s="157"/>
      <c r="L25">
        <f>Tabelle1[[#This Row],[Datum (bis)]]-Tabelle1[[#This Row],[Datum (von)]]</f>
        <v>0</v>
      </c>
      <c r="M25">
        <f>Tabelle1[[#This Row],[Datum (bis)]]-Tabelle1[[#This Row],[Datum (von)]]</f>
        <v>0</v>
      </c>
      <c r="N25">
        <f>DAYS360(Tabelle1[[#This Row],[Datum (von)]],Tabelle1[[#This Row],[Datum (bis)]],TRUE)</f>
        <v>0</v>
      </c>
      <c r="O25" s="155">
        <f>ROUND(Tabelle1[[#This Row],[Auszahlungen]]*Tabelle1[[#This Row],[Zinssatz]]*L25/360,2)</f>
        <v>0</v>
      </c>
      <c r="P25" s="155">
        <f>ROUND(Tabelle1[[#This Row],[Auszahlungen]]*Tabelle1[[#This Row],[Zinssatz]]*M25/365,2)</f>
        <v>0</v>
      </c>
      <c r="Q25" s="155">
        <f>ROUND(Tabelle1[[#This Row],[Auszahlungen]]*Tabelle1[[#This Row],[Zinssatz]]*N25/360,2)</f>
        <v>0</v>
      </c>
    </row>
    <row r="26" spans="2:17" ht="24" customHeight="1">
      <c r="B26" s="68"/>
      <c r="C26" s="68"/>
      <c r="D26" s="69"/>
      <c r="E26" s="69"/>
      <c r="F26" s="52" t="str">
        <f>IFERROR((IF(ISBLANK(Tabelle1[[#This Row],[Datum (von)]]),"",Währung)),Welche Währung?)</f>
        <v/>
      </c>
      <c r="G26" s="70"/>
      <c r="H26" s="53" t="str">
        <f>IFERROR(IF(G26&gt;0,H25+Tabelle1[[#This Row],[Auszahlungen]],""),"")</f>
        <v/>
      </c>
      <c r="I26" s="71"/>
      <c r="J26" s="38">
        <f t="shared" si="0"/>
        <v>0</v>
      </c>
      <c r="K26" s="157"/>
      <c r="L26">
        <f>Tabelle1[[#This Row],[Datum (bis)]]-Tabelle1[[#This Row],[Datum (von)]]</f>
        <v>0</v>
      </c>
      <c r="M26">
        <f>Tabelle1[[#This Row],[Datum (bis)]]-Tabelle1[[#This Row],[Datum (von)]]</f>
        <v>0</v>
      </c>
      <c r="N26">
        <f>DAYS360(Tabelle1[[#This Row],[Datum (von)]],Tabelle1[[#This Row],[Datum (bis)]],TRUE)</f>
        <v>0</v>
      </c>
      <c r="O26" s="155">
        <f>ROUND(Tabelle1[[#This Row],[Auszahlungen]]*Tabelle1[[#This Row],[Zinssatz]]*L26/360,2)</f>
        <v>0</v>
      </c>
      <c r="P26" s="155">
        <f>ROUND(Tabelle1[[#This Row],[Auszahlungen]]*Tabelle1[[#This Row],[Zinssatz]]*M26/365,2)</f>
        <v>0</v>
      </c>
      <c r="Q26" s="155">
        <f>ROUND(Tabelle1[[#This Row],[Auszahlungen]]*Tabelle1[[#This Row],[Zinssatz]]*N26/360,2)</f>
        <v>0</v>
      </c>
    </row>
    <row r="27" spans="2:17" ht="24" customHeight="1">
      <c r="B27" s="68"/>
      <c r="C27" s="68"/>
      <c r="D27" s="69"/>
      <c r="E27" s="69"/>
      <c r="F27" s="52" t="str">
        <f>IFERROR((IF(ISBLANK(Tabelle1[[#This Row],[Datum (von)]]),"",Währung)),Welche Währung?)</f>
        <v/>
      </c>
      <c r="G27" s="70"/>
      <c r="H27" s="53" t="str">
        <f>IFERROR(IF(G27&gt;0,H26+Tabelle1[[#This Row],[Auszahlungen]],""),"")</f>
        <v/>
      </c>
      <c r="I27" s="71"/>
      <c r="J27" s="38">
        <f t="shared" si="0"/>
        <v>0</v>
      </c>
      <c r="K27" s="157"/>
      <c r="L27">
        <f>Tabelle1[[#This Row],[Datum (bis)]]-Tabelle1[[#This Row],[Datum (von)]]</f>
        <v>0</v>
      </c>
      <c r="M27">
        <f>Tabelle1[[#This Row],[Datum (bis)]]-Tabelle1[[#This Row],[Datum (von)]]</f>
        <v>0</v>
      </c>
      <c r="N27">
        <f>DAYS360(Tabelle1[[#This Row],[Datum (von)]],Tabelle1[[#This Row],[Datum (bis)]],TRUE)</f>
        <v>0</v>
      </c>
      <c r="O27" s="155">
        <f>ROUND(Tabelle1[[#This Row],[Auszahlungen]]*Tabelle1[[#This Row],[Zinssatz]]*L27/360,2)</f>
        <v>0</v>
      </c>
      <c r="P27" s="155">
        <f>ROUND(Tabelle1[[#This Row],[Auszahlungen]]*Tabelle1[[#This Row],[Zinssatz]]*M27/365,2)</f>
        <v>0</v>
      </c>
      <c r="Q27" s="155">
        <f>ROUND(Tabelle1[[#This Row],[Auszahlungen]]*Tabelle1[[#This Row],[Zinssatz]]*N27/360,2)</f>
        <v>0</v>
      </c>
    </row>
    <row r="28" spans="2:17" ht="24" customHeight="1">
      <c r="B28" s="68"/>
      <c r="C28" s="68"/>
      <c r="D28" s="69"/>
      <c r="E28" s="69"/>
      <c r="F28" s="52" t="str">
        <f>IFERROR((IF(ISBLANK(Tabelle1[[#This Row],[Datum (von)]]),"",Währung)),Welche Währung?)</f>
        <v/>
      </c>
      <c r="G28" s="70"/>
      <c r="H28" s="53" t="str">
        <f>IFERROR(IF(G28&gt;0,H27+Tabelle1[[#This Row],[Auszahlungen]],""),"")</f>
        <v/>
      </c>
      <c r="I28" s="71"/>
      <c r="J28" s="38">
        <f t="shared" si="0"/>
        <v>0</v>
      </c>
      <c r="K28" s="157"/>
      <c r="L28">
        <f>Tabelle1[[#This Row],[Datum (bis)]]-Tabelle1[[#This Row],[Datum (von)]]</f>
        <v>0</v>
      </c>
      <c r="M28">
        <f>Tabelle1[[#This Row],[Datum (bis)]]-Tabelle1[[#This Row],[Datum (von)]]</f>
        <v>0</v>
      </c>
      <c r="N28">
        <f>DAYS360(Tabelle1[[#This Row],[Datum (von)]],Tabelle1[[#This Row],[Datum (bis)]],TRUE)</f>
        <v>0</v>
      </c>
      <c r="O28" s="155">
        <f>ROUND(Tabelle1[[#This Row],[Auszahlungen]]*Tabelle1[[#This Row],[Zinssatz]]*L28/360,2)</f>
        <v>0</v>
      </c>
      <c r="P28" s="155">
        <f>ROUND(Tabelle1[[#This Row],[Auszahlungen]]*Tabelle1[[#This Row],[Zinssatz]]*M28/365,2)</f>
        <v>0</v>
      </c>
      <c r="Q28" s="155">
        <f>ROUND(Tabelle1[[#This Row],[Auszahlungen]]*Tabelle1[[#This Row],[Zinssatz]]*N28/360,2)</f>
        <v>0</v>
      </c>
    </row>
    <row r="29" spans="2:17" ht="24" customHeight="1">
      <c r="B29" s="68"/>
      <c r="C29" s="68"/>
      <c r="D29" s="69"/>
      <c r="E29" s="69"/>
      <c r="F29" s="52" t="str">
        <f>IFERROR((IF(ISBLANK(Tabelle1[[#This Row],[Datum (von)]]),"",Währung)),Welche Währung?)</f>
        <v/>
      </c>
      <c r="G29" s="70"/>
      <c r="H29" s="53" t="str">
        <f>IFERROR(IF(G29&gt;0,H28+Tabelle1[[#This Row],[Auszahlungen]],""),"")</f>
        <v/>
      </c>
      <c r="I29" s="71"/>
      <c r="J29" s="38">
        <f t="shared" si="0"/>
        <v>0</v>
      </c>
      <c r="K29" s="157"/>
      <c r="L29">
        <f>Tabelle1[[#This Row],[Datum (bis)]]-Tabelle1[[#This Row],[Datum (von)]]</f>
        <v>0</v>
      </c>
      <c r="M29">
        <f>Tabelle1[[#This Row],[Datum (bis)]]-Tabelle1[[#This Row],[Datum (von)]]</f>
        <v>0</v>
      </c>
      <c r="N29">
        <f>DAYS360(Tabelle1[[#This Row],[Datum (von)]],Tabelle1[[#This Row],[Datum (bis)]],TRUE)</f>
        <v>0</v>
      </c>
      <c r="O29" s="155">
        <f>ROUND(Tabelle1[[#This Row],[Auszahlungen]]*Tabelle1[[#This Row],[Zinssatz]]*L29/360,2)</f>
        <v>0</v>
      </c>
      <c r="P29" s="155">
        <f>ROUND(Tabelle1[[#This Row],[Auszahlungen]]*Tabelle1[[#This Row],[Zinssatz]]*M29/365,2)</f>
        <v>0</v>
      </c>
      <c r="Q29" s="155">
        <f>ROUND(Tabelle1[[#This Row],[Auszahlungen]]*Tabelle1[[#This Row],[Zinssatz]]*N29/360,2)</f>
        <v>0</v>
      </c>
    </row>
    <row r="30" spans="2:17" ht="24" customHeight="1">
      <c r="B30" s="68"/>
      <c r="C30" s="68"/>
      <c r="D30" s="69"/>
      <c r="E30" s="69"/>
      <c r="F30" s="52" t="str">
        <f>IFERROR((IF(ISBLANK(Tabelle1[[#This Row],[Datum (von)]]),"",Währung)),Welche Währung?)</f>
        <v/>
      </c>
      <c r="G30" s="70"/>
      <c r="H30" s="53" t="str">
        <f>IFERROR(IF(G30&gt;0,H29+Tabelle1[[#This Row],[Auszahlungen]],""),"")</f>
        <v/>
      </c>
      <c r="I30" s="71"/>
      <c r="J30" s="38">
        <f t="shared" si="0"/>
        <v>0</v>
      </c>
      <c r="K30" s="157"/>
      <c r="L30">
        <f>Tabelle1[[#This Row],[Datum (bis)]]-Tabelle1[[#This Row],[Datum (von)]]</f>
        <v>0</v>
      </c>
      <c r="M30">
        <f>Tabelle1[[#This Row],[Datum (bis)]]-Tabelle1[[#This Row],[Datum (von)]]</f>
        <v>0</v>
      </c>
      <c r="N30">
        <f>DAYS360(Tabelle1[[#This Row],[Datum (von)]],Tabelle1[[#This Row],[Datum (bis)]],TRUE)</f>
        <v>0</v>
      </c>
      <c r="O30" s="155">
        <f>ROUND(Tabelle1[[#This Row],[Auszahlungen]]*Tabelle1[[#This Row],[Zinssatz]]*L30/360,2)</f>
        <v>0</v>
      </c>
      <c r="P30" s="155">
        <f>ROUND(Tabelle1[[#This Row],[Auszahlungen]]*Tabelle1[[#This Row],[Zinssatz]]*M30/365,2)</f>
        <v>0</v>
      </c>
      <c r="Q30" s="155">
        <f>ROUND(Tabelle1[[#This Row],[Auszahlungen]]*Tabelle1[[#This Row],[Zinssatz]]*N30/360,2)</f>
        <v>0</v>
      </c>
    </row>
    <row r="31" spans="2:17" ht="24" customHeight="1">
      <c r="B31" s="68"/>
      <c r="C31" s="68"/>
      <c r="D31" s="69"/>
      <c r="E31" s="69"/>
      <c r="F31" s="52" t="str">
        <f>IFERROR((IF(ISBLANK(Tabelle1[[#This Row],[Datum (von)]]),"",Währung)),Welche Währung?)</f>
        <v/>
      </c>
      <c r="G31" s="70"/>
      <c r="H31" s="53" t="str">
        <f>IFERROR(IF(G31&gt;0,H30+Tabelle1[[#This Row],[Auszahlungen]],""),"")</f>
        <v/>
      </c>
      <c r="I31" s="71"/>
      <c r="J31" s="38">
        <f t="shared" si="0"/>
        <v>0</v>
      </c>
      <c r="K31" s="157"/>
      <c r="L31">
        <f>Tabelle1[[#This Row],[Datum (bis)]]-Tabelle1[[#This Row],[Datum (von)]]</f>
        <v>0</v>
      </c>
      <c r="M31">
        <f>Tabelle1[[#This Row],[Datum (bis)]]-Tabelle1[[#This Row],[Datum (von)]]</f>
        <v>0</v>
      </c>
      <c r="N31">
        <f>DAYS360(Tabelle1[[#This Row],[Datum (von)]],Tabelle1[[#This Row],[Datum (bis)]],TRUE)</f>
        <v>0</v>
      </c>
      <c r="O31" s="155">
        <f>ROUND(Tabelle1[[#This Row],[Auszahlungen]]*Tabelle1[[#This Row],[Zinssatz]]*L31/360,2)</f>
        <v>0</v>
      </c>
      <c r="P31" s="155">
        <f>ROUND(Tabelle1[[#This Row],[Auszahlungen]]*Tabelle1[[#This Row],[Zinssatz]]*M31/365,2)</f>
        <v>0</v>
      </c>
      <c r="Q31" s="155">
        <f>ROUND(Tabelle1[[#This Row],[Auszahlungen]]*Tabelle1[[#This Row],[Zinssatz]]*N31/360,2)</f>
        <v>0</v>
      </c>
    </row>
    <row r="32" spans="2:17" ht="24" customHeight="1">
      <c r="B32" s="68"/>
      <c r="C32" s="68"/>
      <c r="D32" s="69"/>
      <c r="E32" s="69"/>
      <c r="F32" s="52" t="str">
        <f>IFERROR((IF(ISBLANK(Tabelle1[[#This Row],[Datum (von)]]),"",Währung)),Welche Währung?)</f>
        <v/>
      </c>
      <c r="G32" s="70"/>
      <c r="H32" s="53" t="str">
        <f>IFERROR(IF(G32&gt;0,H31+Tabelle1[[#This Row],[Auszahlungen]],""),"")</f>
        <v/>
      </c>
      <c r="I32" s="71"/>
      <c r="J32" s="38">
        <f t="shared" si="0"/>
        <v>0</v>
      </c>
      <c r="K32" s="157"/>
      <c r="L32">
        <f>Tabelle1[[#This Row],[Datum (bis)]]-Tabelle1[[#This Row],[Datum (von)]]</f>
        <v>0</v>
      </c>
      <c r="M32">
        <f>Tabelle1[[#This Row],[Datum (bis)]]-Tabelle1[[#This Row],[Datum (von)]]</f>
        <v>0</v>
      </c>
      <c r="N32">
        <f>DAYS360(Tabelle1[[#This Row],[Datum (von)]],Tabelle1[[#This Row],[Datum (bis)]],TRUE)</f>
        <v>0</v>
      </c>
      <c r="O32" s="155">
        <f>ROUND(Tabelle1[[#This Row],[Auszahlungen]]*Tabelle1[[#This Row],[Zinssatz]]*L32/360,2)</f>
        <v>0</v>
      </c>
      <c r="P32" s="155">
        <f>ROUND(Tabelle1[[#This Row],[Auszahlungen]]*Tabelle1[[#This Row],[Zinssatz]]*M32/365,2)</f>
        <v>0</v>
      </c>
      <c r="Q32" s="155">
        <f>ROUND(Tabelle1[[#This Row],[Auszahlungen]]*Tabelle1[[#This Row],[Zinssatz]]*N32/360,2)</f>
        <v>0</v>
      </c>
    </row>
    <row r="33" spans="2:17" ht="24" customHeight="1">
      <c r="B33" s="68"/>
      <c r="C33" s="68"/>
      <c r="D33" s="69"/>
      <c r="E33" s="69"/>
      <c r="F33" s="52" t="str">
        <f>IFERROR((IF(ISBLANK(Tabelle1[[#This Row],[Datum (von)]]),"",Währung)),Welche Währung?)</f>
        <v/>
      </c>
      <c r="G33" s="70"/>
      <c r="H33" s="53" t="str">
        <f>IFERROR(IF(G33&gt;0,H32+Tabelle1[[#This Row],[Auszahlungen]],""),"")</f>
        <v/>
      </c>
      <c r="I33" s="71"/>
      <c r="J33" s="38">
        <f t="shared" si="0"/>
        <v>0</v>
      </c>
      <c r="K33" s="157"/>
      <c r="L33">
        <f>Tabelle1[[#This Row],[Datum (bis)]]-Tabelle1[[#This Row],[Datum (von)]]</f>
        <v>0</v>
      </c>
      <c r="M33">
        <f>Tabelle1[[#This Row],[Datum (bis)]]-Tabelle1[[#This Row],[Datum (von)]]</f>
        <v>0</v>
      </c>
      <c r="N33">
        <f>DAYS360(Tabelle1[[#This Row],[Datum (von)]],Tabelle1[[#This Row],[Datum (bis)]],TRUE)</f>
        <v>0</v>
      </c>
      <c r="O33" s="155">
        <f>ROUND(Tabelle1[[#This Row],[Auszahlungen]]*Tabelle1[[#This Row],[Zinssatz]]*L33/360,2)</f>
        <v>0</v>
      </c>
      <c r="P33" s="155">
        <f>ROUND(Tabelle1[[#This Row],[Auszahlungen]]*Tabelle1[[#This Row],[Zinssatz]]*M33/365,2)</f>
        <v>0</v>
      </c>
      <c r="Q33" s="155">
        <f>ROUND(Tabelle1[[#This Row],[Auszahlungen]]*Tabelle1[[#This Row],[Zinssatz]]*N33/360,2)</f>
        <v>0</v>
      </c>
    </row>
    <row r="34" spans="2:17" ht="24" customHeight="1">
      <c r="B34" s="68"/>
      <c r="C34" s="68"/>
      <c r="D34" s="69"/>
      <c r="E34" s="69"/>
      <c r="F34" s="52" t="str">
        <f>IFERROR((IF(ISBLANK(Tabelle1[[#This Row],[Datum (von)]]),"",Währung)),Welche Währung?)</f>
        <v/>
      </c>
      <c r="G34" s="70"/>
      <c r="H34" s="53" t="str">
        <f>IFERROR(IF(G34&gt;0,H33+Tabelle1[[#This Row],[Auszahlungen]],""),"")</f>
        <v/>
      </c>
      <c r="I34" s="71"/>
      <c r="J34" s="38">
        <f t="shared" si="0"/>
        <v>0</v>
      </c>
      <c r="K34" s="157"/>
      <c r="L34">
        <f>Tabelle1[[#This Row],[Datum (bis)]]-Tabelle1[[#This Row],[Datum (von)]]</f>
        <v>0</v>
      </c>
      <c r="M34">
        <f>Tabelle1[[#This Row],[Datum (bis)]]-Tabelle1[[#This Row],[Datum (von)]]</f>
        <v>0</v>
      </c>
      <c r="N34">
        <f>DAYS360(Tabelle1[[#This Row],[Datum (von)]],Tabelle1[[#This Row],[Datum (bis)]],TRUE)</f>
        <v>0</v>
      </c>
      <c r="O34" s="155">
        <f>ROUND(Tabelle1[[#This Row],[Auszahlungen]]*Tabelle1[[#This Row],[Zinssatz]]*L34/360,2)</f>
        <v>0</v>
      </c>
      <c r="P34" s="155">
        <f>ROUND(Tabelle1[[#This Row],[Auszahlungen]]*Tabelle1[[#This Row],[Zinssatz]]*M34/365,2)</f>
        <v>0</v>
      </c>
      <c r="Q34" s="155">
        <f>ROUND(Tabelle1[[#This Row],[Auszahlungen]]*Tabelle1[[#This Row],[Zinssatz]]*N34/360,2)</f>
        <v>0</v>
      </c>
    </row>
    <row r="35" spans="2:17" ht="24" customHeight="1">
      <c r="B35" s="68"/>
      <c r="C35" s="68"/>
      <c r="D35" s="69"/>
      <c r="E35" s="69"/>
      <c r="F35" s="52" t="str">
        <f>IFERROR((IF(ISBLANK(Tabelle1[[#This Row],[Datum (von)]]),"",Währung)),Welche Währung?)</f>
        <v/>
      </c>
      <c r="G35" s="70"/>
      <c r="H35" s="53" t="str">
        <f>IFERROR(IF(G35&gt;0,H34+Tabelle1[[#This Row],[Auszahlungen]],""),"")</f>
        <v/>
      </c>
      <c r="I35" s="71"/>
      <c r="J35" s="38">
        <f t="shared" si="0"/>
        <v>0</v>
      </c>
      <c r="K35" s="157"/>
      <c r="L35">
        <f>Tabelle1[[#This Row],[Datum (bis)]]-Tabelle1[[#This Row],[Datum (von)]]</f>
        <v>0</v>
      </c>
      <c r="M35">
        <f>Tabelle1[[#This Row],[Datum (bis)]]-Tabelle1[[#This Row],[Datum (von)]]</f>
        <v>0</v>
      </c>
      <c r="N35">
        <f>DAYS360(Tabelle1[[#This Row],[Datum (von)]],Tabelle1[[#This Row],[Datum (bis)]],TRUE)</f>
        <v>0</v>
      </c>
      <c r="O35" s="155">
        <f>ROUND(Tabelle1[[#This Row],[Auszahlungen]]*Tabelle1[[#This Row],[Zinssatz]]*L35/360,2)</f>
        <v>0</v>
      </c>
      <c r="P35" s="155">
        <f>ROUND(Tabelle1[[#This Row],[Auszahlungen]]*Tabelle1[[#This Row],[Zinssatz]]*M35/365,2)</f>
        <v>0</v>
      </c>
      <c r="Q35" s="155">
        <f>ROUND(Tabelle1[[#This Row],[Auszahlungen]]*Tabelle1[[#This Row],[Zinssatz]]*N35/360,2)</f>
        <v>0</v>
      </c>
    </row>
    <row r="36" spans="2:17" ht="24" customHeight="1">
      <c r="B36" s="68"/>
      <c r="C36" s="68"/>
      <c r="D36" s="69"/>
      <c r="E36" s="69"/>
      <c r="F36" s="52" t="str">
        <f>IFERROR((IF(ISBLANK(Tabelle1[[#This Row],[Datum (von)]]),"",Währung)),Welche Währung?)</f>
        <v/>
      </c>
      <c r="G36" s="70"/>
      <c r="H36" s="53" t="str">
        <f>IFERROR(IF(G36&gt;0,H35+Tabelle1[[#This Row],[Auszahlungen]],""),"")</f>
        <v/>
      </c>
      <c r="I36" s="71"/>
      <c r="J36" s="38">
        <f t="shared" si="0"/>
        <v>0</v>
      </c>
      <c r="K36" s="157"/>
      <c r="L36">
        <f>Tabelle1[[#This Row],[Datum (bis)]]-Tabelle1[[#This Row],[Datum (von)]]</f>
        <v>0</v>
      </c>
      <c r="M36">
        <f>Tabelle1[[#This Row],[Datum (bis)]]-Tabelle1[[#This Row],[Datum (von)]]</f>
        <v>0</v>
      </c>
      <c r="N36">
        <f>DAYS360(Tabelle1[[#This Row],[Datum (von)]],Tabelle1[[#This Row],[Datum (bis)]],TRUE)</f>
        <v>0</v>
      </c>
      <c r="O36" s="155">
        <f>ROUND(Tabelle1[[#This Row],[Auszahlungen]]*Tabelle1[[#This Row],[Zinssatz]]*L36/360,2)</f>
        <v>0</v>
      </c>
      <c r="P36" s="155">
        <f>ROUND(Tabelle1[[#This Row],[Auszahlungen]]*Tabelle1[[#This Row],[Zinssatz]]*M36/365,2)</f>
        <v>0</v>
      </c>
      <c r="Q36" s="155">
        <f>ROUND(Tabelle1[[#This Row],[Auszahlungen]]*Tabelle1[[#This Row],[Zinssatz]]*N36/360,2)</f>
        <v>0</v>
      </c>
    </row>
    <row r="37" spans="2:17" ht="24" customHeight="1">
      <c r="B37" s="68"/>
      <c r="C37" s="68"/>
      <c r="D37" s="69"/>
      <c r="E37" s="69"/>
      <c r="F37" s="52" t="str">
        <f>IFERROR((IF(ISBLANK(Tabelle1[[#This Row],[Datum (von)]]),"",Währung)),Welche Währung?)</f>
        <v/>
      </c>
      <c r="G37" s="70"/>
      <c r="H37" s="53" t="str">
        <f>IFERROR(IF(G37&gt;0,H36+Tabelle1[[#This Row],[Auszahlungen]],""),"")</f>
        <v/>
      </c>
      <c r="I37" s="71"/>
      <c r="J37" s="38">
        <f t="shared" si="0"/>
        <v>0</v>
      </c>
      <c r="K37" s="157"/>
      <c r="L37">
        <f>Tabelle1[[#This Row],[Datum (bis)]]-Tabelle1[[#This Row],[Datum (von)]]</f>
        <v>0</v>
      </c>
      <c r="M37">
        <f>Tabelle1[[#This Row],[Datum (bis)]]-Tabelle1[[#This Row],[Datum (von)]]</f>
        <v>0</v>
      </c>
      <c r="N37">
        <f>DAYS360(Tabelle1[[#This Row],[Datum (von)]],Tabelle1[[#This Row],[Datum (bis)]],TRUE)</f>
        <v>0</v>
      </c>
      <c r="O37" s="155">
        <f>ROUND(Tabelle1[[#This Row],[Auszahlungen]]*Tabelle1[[#This Row],[Zinssatz]]*L37/360,2)</f>
        <v>0</v>
      </c>
      <c r="P37" s="155">
        <f>ROUND(Tabelle1[[#This Row],[Auszahlungen]]*Tabelle1[[#This Row],[Zinssatz]]*M37/365,2)</f>
        <v>0</v>
      </c>
      <c r="Q37" s="155">
        <f>ROUND(Tabelle1[[#This Row],[Auszahlungen]]*Tabelle1[[#This Row],[Zinssatz]]*N37/360,2)</f>
        <v>0</v>
      </c>
    </row>
    <row r="38" spans="2:17" ht="24" customHeight="1">
      <c r="B38" s="68"/>
      <c r="C38" s="68"/>
      <c r="D38" s="69"/>
      <c r="E38" s="69"/>
      <c r="F38" s="52" t="str">
        <f>IFERROR((IF(ISBLANK(Tabelle1[[#This Row],[Datum (von)]]),"",Währung)),Welche Währung?)</f>
        <v/>
      </c>
      <c r="G38" s="70"/>
      <c r="H38" s="53" t="str">
        <f>IFERROR(IF(G38&gt;0,H37+Tabelle1[[#This Row],[Auszahlungen]],""),"")</f>
        <v/>
      </c>
      <c r="I38" s="71"/>
      <c r="J38" s="38">
        <f t="shared" si="0"/>
        <v>0</v>
      </c>
      <c r="K38" s="157"/>
      <c r="L38">
        <f>Tabelle1[[#This Row],[Datum (bis)]]-Tabelle1[[#This Row],[Datum (von)]]</f>
        <v>0</v>
      </c>
      <c r="M38">
        <f>Tabelle1[[#This Row],[Datum (bis)]]-Tabelle1[[#This Row],[Datum (von)]]</f>
        <v>0</v>
      </c>
      <c r="N38">
        <f>DAYS360(Tabelle1[[#This Row],[Datum (von)]],Tabelle1[[#This Row],[Datum (bis)]],TRUE)</f>
        <v>0</v>
      </c>
      <c r="O38" s="155">
        <f>ROUND(Tabelle1[[#This Row],[Auszahlungen]]*Tabelle1[[#This Row],[Zinssatz]]*L38/360,2)</f>
        <v>0</v>
      </c>
      <c r="P38" s="155">
        <f>ROUND(Tabelle1[[#This Row],[Auszahlungen]]*Tabelle1[[#This Row],[Zinssatz]]*M38/365,2)</f>
        <v>0</v>
      </c>
      <c r="Q38" s="155">
        <f>ROUND(Tabelle1[[#This Row],[Auszahlungen]]*Tabelle1[[#This Row],[Zinssatz]]*N38/360,2)</f>
        <v>0</v>
      </c>
    </row>
    <row r="39" spans="2:17" ht="24" customHeight="1">
      <c r="B39" s="68"/>
      <c r="C39" s="68"/>
      <c r="D39" s="69"/>
      <c r="E39" s="69"/>
      <c r="F39" s="52" t="str">
        <f>IFERROR((IF(ISBLANK(Tabelle1[[#This Row],[Datum (von)]]),"",Währung)),Welche Währung?)</f>
        <v/>
      </c>
      <c r="G39" s="70"/>
      <c r="H39" s="53" t="str">
        <f>IFERROR(IF(G39&gt;0,H38+Tabelle1[[#This Row],[Auszahlungen]],""),"")</f>
        <v/>
      </c>
      <c r="I39" s="71"/>
      <c r="J39" s="38">
        <f t="shared" si="0"/>
        <v>0</v>
      </c>
      <c r="K39" s="157"/>
      <c r="L39">
        <f>Tabelle1[[#This Row],[Datum (bis)]]-Tabelle1[[#This Row],[Datum (von)]]</f>
        <v>0</v>
      </c>
      <c r="M39">
        <f>Tabelle1[[#This Row],[Datum (bis)]]-Tabelle1[[#This Row],[Datum (von)]]</f>
        <v>0</v>
      </c>
      <c r="N39">
        <f>DAYS360(Tabelle1[[#This Row],[Datum (von)]],Tabelle1[[#This Row],[Datum (bis)]],TRUE)</f>
        <v>0</v>
      </c>
      <c r="O39" s="155">
        <f>ROUND(Tabelle1[[#This Row],[Auszahlungen]]*Tabelle1[[#This Row],[Zinssatz]]*L39/360,2)</f>
        <v>0</v>
      </c>
      <c r="P39" s="155">
        <f>ROUND(Tabelle1[[#This Row],[Auszahlungen]]*Tabelle1[[#This Row],[Zinssatz]]*M39/365,2)</f>
        <v>0</v>
      </c>
      <c r="Q39" s="155">
        <f>ROUND(Tabelle1[[#This Row],[Auszahlungen]]*Tabelle1[[#This Row],[Zinssatz]]*N39/360,2)</f>
        <v>0</v>
      </c>
    </row>
    <row r="40" spans="2:17" ht="24" customHeight="1">
      <c r="B40" s="68"/>
      <c r="C40" s="68"/>
      <c r="D40" s="69"/>
      <c r="E40" s="69"/>
      <c r="F40" s="52" t="str">
        <f>IFERROR((IF(ISBLANK(Tabelle1[[#This Row],[Datum (von)]]),"",Währung)),Welche Währung?)</f>
        <v/>
      </c>
      <c r="G40" s="70"/>
      <c r="H40" s="53" t="str">
        <f>IFERROR(IF(G40&gt;0,H39+Tabelle1[[#This Row],[Auszahlungen]],""),"")</f>
        <v/>
      </c>
      <c r="I40" s="71"/>
      <c r="J40" s="38">
        <f t="shared" si="0"/>
        <v>0</v>
      </c>
      <c r="K40" s="157"/>
      <c r="L40">
        <f>Tabelle1[[#This Row],[Datum (bis)]]-Tabelle1[[#This Row],[Datum (von)]]</f>
        <v>0</v>
      </c>
      <c r="M40">
        <f>Tabelle1[[#This Row],[Datum (bis)]]-Tabelle1[[#This Row],[Datum (von)]]</f>
        <v>0</v>
      </c>
      <c r="N40">
        <f>DAYS360(Tabelle1[[#This Row],[Datum (von)]],Tabelle1[[#This Row],[Datum (bis)]],TRUE)</f>
        <v>0</v>
      </c>
      <c r="O40" s="155">
        <f>ROUND(Tabelle1[[#This Row],[Auszahlungen]]*Tabelle1[[#This Row],[Zinssatz]]*L40/360,2)</f>
        <v>0</v>
      </c>
      <c r="P40" s="155">
        <f>ROUND(Tabelle1[[#This Row],[Auszahlungen]]*Tabelle1[[#This Row],[Zinssatz]]*M40/365,2)</f>
        <v>0</v>
      </c>
      <c r="Q40" s="155">
        <f>ROUND(Tabelle1[[#This Row],[Auszahlungen]]*Tabelle1[[#This Row],[Zinssatz]]*N40/360,2)</f>
        <v>0</v>
      </c>
    </row>
    <row r="41" spans="2:17" ht="24" customHeight="1">
      <c r="B41" s="68"/>
      <c r="C41" s="68"/>
      <c r="D41" s="69"/>
      <c r="E41" s="69"/>
      <c r="F41" s="52" t="str">
        <f>IFERROR((IF(ISBLANK(Tabelle1[[#This Row],[Datum (von)]]),"",Währung)),Welche Währung?)</f>
        <v/>
      </c>
      <c r="G41" s="70"/>
      <c r="H41" s="53" t="str">
        <f>IFERROR(IF(G41&gt;0,H40+Tabelle1[[#This Row],[Auszahlungen]],""),"")</f>
        <v/>
      </c>
      <c r="I41" s="71"/>
      <c r="J41" s="38">
        <f t="shared" si="0"/>
        <v>0</v>
      </c>
      <c r="K41" s="157"/>
      <c r="L41">
        <f>Tabelle1[[#This Row],[Datum (bis)]]-Tabelle1[[#This Row],[Datum (von)]]</f>
        <v>0</v>
      </c>
      <c r="M41">
        <f>Tabelle1[[#This Row],[Datum (bis)]]-Tabelle1[[#This Row],[Datum (von)]]</f>
        <v>0</v>
      </c>
      <c r="N41">
        <f>DAYS360(Tabelle1[[#This Row],[Datum (von)]],Tabelle1[[#This Row],[Datum (bis)]],TRUE)</f>
        <v>0</v>
      </c>
      <c r="O41" s="155">
        <f>ROUND(Tabelle1[[#This Row],[Auszahlungen]]*Tabelle1[[#This Row],[Zinssatz]]*L41/360,2)</f>
        <v>0</v>
      </c>
      <c r="P41" s="155">
        <f>ROUND(Tabelle1[[#This Row],[Auszahlungen]]*Tabelle1[[#This Row],[Zinssatz]]*M41/365,2)</f>
        <v>0</v>
      </c>
      <c r="Q41" s="155">
        <f>ROUND(Tabelle1[[#This Row],[Auszahlungen]]*Tabelle1[[#This Row],[Zinssatz]]*N41/360,2)</f>
        <v>0</v>
      </c>
    </row>
    <row r="42" spans="2:17" ht="24" customHeight="1">
      <c r="B42" s="68"/>
      <c r="C42" s="68"/>
      <c r="D42" s="69"/>
      <c r="E42" s="69"/>
      <c r="F42" s="52" t="str">
        <f>IFERROR((IF(ISBLANK(Tabelle1[[#This Row],[Datum (von)]]),"",Währung)),Welche Währung?)</f>
        <v/>
      </c>
      <c r="G42" s="70"/>
      <c r="H42" s="53" t="str">
        <f>IFERROR(IF(G42&gt;0,H41+Tabelle1[[#This Row],[Auszahlungen]],""),"")</f>
        <v/>
      </c>
      <c r="I42" s="71"/>
      <c r="J42" s="38">
        <f t="shared" si="0"/>
        <v>0</v>
      </c>
      <c r="K42" s="157"/>
      <c r="L42">
        <f>Tabelle1[[#This Row],[Datum (bis)]]-Tabelle1[[#This Row],[Datum (von)]]</f>
        <v>0</v>
      </c>
      <c r="M42">
        <f>Tabelle1[[#This Row],[Datum (bis)]]-Tabelle1[[#This Row],[Datum (von)]]</f>
        <v>0</v>
      </c>
      <c r="N42">
        <f>DAYS360(Tabelle1[[#This Row],[Datum (von)]],Tabelle1[[#This Row],[Datum (bis)]],TRUE)</f>
        <v>0</v>
      </c>
      <c r="O42" s="155">
        <f>ROUND(Tabelle1[[#This Row],[Auszahlungen]]*Tabelle1[[#This Row],[Zinssatz]]*L42/360,2)</f>
        <v>0</v>
      </c>
      <c r="P42" s="155">
        <f>ROUND(Tabelle1[[#This Row],[Auszahlungen]]*Tabelle1[[#This Row],[Zinssatz]]*M42/365,2)</f>
        <v>0</v>
      </c>
      <c r="Q42" s="155">
        <f>ROUND(Tabelle1[[#This Row],[Auszahlungen]]*Tabelle1[[#This Row],[Zinssatz]]*N42/360,2)</f>
        <v>0</v>
      </c>
    </row>
    <row r="43" spans="2:17" ht="24" customHeight="1">
      <c r="B43" s="68"/>
      <c r="C43" s="68"/>
      <c r="D43" s="69"/>
      <c r="E43" s="69"/>
      <c r="F43" s="52" t="str">
        <f>IFERROR((IF(ISBLANK(Tabelle1[[#This Row],[Datum (von)]]),"",Währung)),Welche Währung?)</f>
        <v/>
      </c>
      <c r="G43" s="70"/>
      <c r="H43" s="53" t="str">
        <f>IFERROR(IF(G43&gt;0,H42+Tabelle1[[#This Row],[Auszahlungen]],""),"")</f>
        <v/>
      </c>
      <c r="I43" s="71"/>
      <c r="J43" s="38">
        <f t="shared" si="0"/>
        <v>0</v>
      </c>
      <c r="K43" s="157"/>
      <c r="L43">
        <f>Tabelle1[[#This Row],[Datum (bis)]]-Tabelle1[[#This Row],[Datum (von)]]</f>
        <v>0</v>
      </c>
      <c r="M43">
        <f>Tabelle1[[#This Row],[Datum (bis)]]-Tabelle1[[#This Row],[Datum (von)]]</f>
        <v>0</v>
      </c>
      <c r="N43">
        <f>DAYS360(Tabelle1[[#This Row],[Datum (von)]],Tabelle1[[#This Row],[Datum (bis)]],TRUE)</f>
        <v>0</v>
      </c>
      <c r="O43" s="155">
        <f>ROUND(Tabelle1[[#This Row],[Auszahlungen]]*Tabelle1[[#This Row],[Zinssatz]]*L43/360,2)</f>
        <v>0</v>
      </c>
      <c r="P43" s="155">
        <f>ROUND(Tabelle1[[#This Row],[Auszahlungen]]*Tabelle1[[#This Row],[Zinssatz]]*M43/365,2)</f>
        <v>0</v>
      </c>
      <c r="Q43" s="155">
        <f>ROUND(Tabelle1[[#This Row],[Auszahlungen]]*Tabelle1[[#This Row],[Zinssatz]]*N43/360,2)</f>
        <v>0</v>
      </c>
    </row>
    <row r="44" spans="2:17" ht="24" customHeight="1">
      <c r="B44" s="159"/>
      <c r="C44" s="159"/>
      <c r="D44" s="160"/>
      <c r="E44" s="160"/>
      <c r="F44" s="161" t="s">
        <v>80</v>
      </c>
      <c r="G44" s="162">
        <f>Direktauszahlung+Erstattungsverfahren</f>
        <v>0</v>
      </c>
      <c r="H44" s="163"/>
      <c r="I44" s="164"/>
      <c r="J44" s="165">
        <f>SUBTOTAL(109,Tabelle1[(Vorlauf-) Zinsen])</f>
        <v>0</v>
      </c>
      <c r="K44" s="158"/>
    </row>
    <row r="45" spans="2:17" ht="24" customHeight="1">
      <c r="F45" s="57" t="s">
        <v>79</v>
      </c>
      <c r="G45" s="57">
        <f>Kap_ged</f>
        <v>0</v>
      </c>
      <c r="H45" t="b">
        <f>IF(Direktauszahlung+Erstattungsverfahren&lt;=G45,TRUE,FALSE)</f>
        <v>1</v>
      </c>
      <c r="K45" s="35"/>
    </row>
    <row r="46" spans="2:17" ht="24" customHeight="1" thickBot="1"/>
    <row r="47" spans="2:17" ht="21" customHeight="1" thickBot="1">
      <c r="D47" s="80" t="s">
        <v>34</v>
      </c>
      <c r="E47" s="81" t="s">
        <v>17</v>
      </c>
      <c r="F47" s="41" t="str">
        <f>IF((ISBLANK(Währung)),"",Währung)</f>
        <v/>
      </c>
      <c r="G47" s="39">
        <f>SUMIF(Tabelle1[Lieferung/Leistung],$E$47,Tabelle1[Auszahlungen])</f>
        <v>0</v>
      </c>
    </row>
    <row r="48" spans="2:17" ht="21" customHeight="1" thickBot="1">
      <c r="D48" s="80" t="s">
        <v>34</v>
      </c>
      <c r="E48" s="81" t="s">
        <v>18</v>
      </c>
      <c r="F48" s="41" t="str">
        <f>IF((ISBLANK(Währung)),"",Währung)</f>
        <v/>
      </c>
      <c r="G48" s="39">
        <f>SUMIF(Tabelle1[Lieferung/Leistung],$E$48,Tabelle1[Auszahlungen])</f>
        <v>0</v>
      </c>
    </row>
    <row r="49" spans="2:11" ht="21" customHeight="1" thickBot="1">
      <c r="D49" s="80" t="s">
        <v>34</v>
      </c>
      <c r="E49" s="81" t="s">
        <v>19</v>
      </c>
      <c r="F49" s="41" t="str">
        <f>IF((ISBLANK(Währung)),"",Währung)</f>
        <v/>
      </c>
      <c r="G49" s="39">
        <f>SUMIF(Tabelle1[Lieferung/Leistung],$E$49,Tabelle1[Auszahlungen])</f>
        <v>0</v>
      </c>
    </row>
    <row r="50" spans="2:11" ht="21" customHeight="1" thickBot="1">
      <c r="D50" s="80" t="s">
        <v>34</v>
      </c>
      <c r="E50" s="81" t="s">
        <v>96</v>
      </c>
      <c r="F50" s="41" t="str">
        <f>IF((ISBLANK(Währung)),"",Währung)</f>
        <v/>
      </c>
      <c r="G50" s="39">
        <f>SUMIF(Tabelle1[Auszahlungsvariante],$E$50,Tabelle1[Auszahlungen])</f>
        <v>0</v>
      </c>
    </row>
    <row r="51" spans="2:11" ht="21" customHeight="1" thickBot="1">
      <c r="D51" s="80" t="s">
        <v>34</v>
      </c>
      <c r="E51" s="81" t="s">
        <v>97</v>
      </c>
      <c r="F51" s="41" t="str">
        <f>IF((ISBLANK(Währung)),"",Währung)</f>
        <v/>
      </c>
      <c r="G51" s="39">
        <f>SUMIF(Tabelle1[Auszahlungsvariante],$E$51,Tabelle1[Auszahlungen])</f>
        <v>0</v>
      </c>
    </row>
    <row r="52" spans="2:11">
      <c r="B52" s="17"/>
      <c r="C52" s="17"/>
      <c r="F52" s="35"/>
      <c r="G52" s="35"/>
    </row>
    <row r="53" spans="2:11">
      <c r="B53" s="43" t="s">
        <v>87</v>
      </c>
      <c r="C53" s="43"/>
      <c r="D53" s="43"/>
      <c r="E53" s="43"/>
    </row>
    <row r="54" spans="2:11">
      <c r="B54" s="170"/>
      <c r="C54" s="170"/>
      <c r="D54" s="171"/>
      <c r="E54" s="171"/>
      <c r="F54" s="171"/>
      <c r="G54" s="171"/>
      <c r="H54" s="171"/>
      <c r="I54" s="171"/>
      <c r="J54" s="171"/>
      <c r="K54" s="142"/>
    </row>
    <row r="55" spans="2:11">
      <c r="B55" s="171"/>
      <c r="C55" s="171"/>
      <c r="D55" s="171"/>
      <c r="E55" s="171"/>
      <c r="F55" s="171"/>
      <c r="G55" s="171"/>
      <c r="H55" s="171"/>
      <c r="I55" s="171"/>
      <c r="J55" s="171"/>
      <c r="K55" s="142"/>
    </row>
    <row r="56" spans="2:11">
      <c r="B56" s="171"/>
      <c r="C56" s="171"/>
      <c r="D56" s="171"/>
      <c r="E56" s="171"/>
      <c r="F56" s="171"/>
      <c r="G56" s="171"/>
      <c r="H56" s="171"/>
      <c r="I56" s="171"/>
      <c r="J56" s="171"/>
      <c r="K56" s="142"/>
    </row>
    <row r="57" spans="2:11">
      <c r="B57" s="171"/>
      <c r="C57" s="171"/>
      <c r="D57" s="171"/>
      <c r="E57" s="171"/>
      <c r="F57" s="171"/>
      <c r="G57" s="171"/>
      <c r="H57" s="171"/>
      <c r="I57" s="171"/>
      <c r="J57" s="171"/>
      <c r="K57" s="142"/>
    </row>
    <row r="58" spans="2:11">
      <c r="B58" s="171"/>
      <c r="C58" s="171"/>
      <c r="D58" s="171"/>
      <c r="E58" s="171"/>
      <c r="F58" s="171"/>
      <c r="G58" s="171"/>
      <c r="H58" s="171"/>
      <c r="I58" s="171"/>
      <c r="J58" s="171"/>
      <c r="K58" s="142"/>
    </row>
  </sheetData>
  <sheetProtection algorithmName="SHA-512" hashValue="PGjyl1krdeGxT2Oj3oBA3hBrnlTEqszOjtHP87aTjxYkdzmpMjFK/8FOrLIDjlpJqjWCwQquJRxcKbPvGpSVyQ==" saltValue="k3338eCWWjonG/RAZLQGpg==" spinCount="100000" sheet="1" objects="1" scenarios="1"/>
  <mergeCells count="1">
    <mergeCell ref="B54:J58"/>
  </mergeCells>
  <conditionalFormatting sqref="G44">
    <cfRule type="cellIs" dxfId="61" priority="3" operator="greaterThan">
      <formula>$G$45</formula>
    </cfRule>
  </conditionalFormatting>
  <conditionalFormatting sqref="H45">
    <cfRule type="cellIs" dxfId="60" priority="1" operator="equal">
      <formula>FALSE</formula>
    </cfRule>
    <cfRule type="cellIs" dxfId="59" priority="2" operator="equal">
      <formula>TRUE</formula>
    </cfRule>
  </conditionalFormatting>
  <pageMargins left="0.25" right="0.25" top="0.75" bottom="0.75" header="0.3" footer="0.3"/>
  <pageSetup paperSize="9" scale="41" orientation="landscape" r:id="rId1"/>
  <ignoredErrors>
    <ignoredError sqref="F25:F43 G47:G51 F20:F24 G45 F47:F51" emptyCellReference="1"/>
    <ignoredError sqref="H20:H43" calculatedColumn="1"/>
    <ignoredError sqref="P21:P43"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61" r:id="rId4" name="Drop Down 13">
              <controlPr locked="0" defaultSize="0" autoLine="0" autoPict="0" altText="Bitte geben Sie die verwendete Zinsmethode an._x000a_">
                <anchor moveWithCells="1">
                  <from>
                    <xdr:col>2</xdr:col>
                    <xdr:colOff>123825</xdr:colOff>
                    <xdr:row>16</xdr:row>
                    <xdr:rowOff>38100</xdr:rowOff>
                  </from>
                  <to>
                    <xdr:col>3</xdr:col>
                    <xdr:colOff>104775</xdr:colOff>
                    <xdr:row>17</xdr:row>
                    <xdr:rowOff>66675</xdr:rowOff>
                  </to>
                </anchor>
              </controlPr>
            </control>
          </mc:Choice>
        </mc:AlternateContent>
      </controls>
    </mc:Choice>
  </mc:AlternateContent>
  <tableParts count="1">
    <tablePart r:id="rId5"/>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Hilfsblatt!$A$26:$A$29</xm:f>
          </x14:formula1>
          <xm:sqref>D20:D43</xm:sqref>
        </x14:dataValidation>
        <x14:dataValidation type="list" allowBlank="1" showInputMessage="1" showErrorMessage="1">
          <x14:formula1>
            <xm:f>Hilfsblatt!$D$26:$D$28</xm:f>
          </x14:formula1>
          <xm:sqref>E20:E43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V72"/>
  <sheetViews>
    <sheetView showGridLines="0" zoomScale="80" zoomScaleNormal="80" workbookViewId="0">
      <pane ySplit="14" topLeftCell="A30" activePane="bottomLeft" state="frozen"/>
      <selection pane="bottomLeft" activeCell="E22" sqref="E22"/>
    </sheetView>
  </sheetViews>
  <sheetFormatPr baseColWidth="10" defaultRowHeight="14.25" outlineLevelCol="1"/>
  <cols>
    <col min="2" max="2" width="16.69921875" customWidth="1"/>
    <col min="3" max="3" width="14.8984375" bestFit="1" customWidth="1"/>
    <col min="4" max="4" width="18.296875" customWidth="1"/>
    <col min="5" max="5" width="12.5" customWidth="1"/>
    <col min="6" max="6" width="22.69921875" customWidth="1"/>
    <col min="7" max="7" width="27.69921875" customWidth="1"/>
    <col min="8" max="8" width="22.69921875" customWidth="1"/>
    <col min="9" max="10" width="14.69921875" customWidth="1" outlineLevel="1"/>
    <col min="11" max="11" width="13.09765625" bestFit="1" customWidth="1"/>
    <col min="12" max="12" width="22.69921875" customWidth="1"/>
    <col min="13" max="13" width="14.69921875" customWidth="1" outlineLevel="1"/>
    <col min="14" max="16" width="22.69921875" customWidth="1"/>
    <col min="18" max="19" width="29.59765625" hidden="1" customWidth="1" outlineLevel="1"/>
    <col min="20" max="20" width="29.3984375" hidden="1" customWidth="1" outlineLevel="1"/>
    <col min="21" max="21" width="23.69921875" hidden="1" customWidth="1" outlineLevel="1"/>
    <col min="22" max="22" width="11.19921875" collapsed="1"/>
  </cols>
  <sheetData>
    <row r="1" spans="1:11" s="9" customFormat="1" ht="12.75">
      <c r="G1" s="10"/>
      <c r="H1" s="10"/>
      <c r="I1" s="10"/>
      <c r="J1" s="10"/>
      <c r="K1" s="11"/>
    </row>
    <row r="2" spans="1:11" s="9" customFormat="1" ht="12.75"/>
    <row r="3" spans="1:11" s="9" customFormat="1" ht="12.75"/>
    <row r="4" spans="1:11" s="9" customFormat="1" ht="12.75"/>
    <row r="5" spans="1:11" s="9" customFormat="1" ht="12.75"/>
    <row r="6" spans="1:11" s="9" customFormat="1" ht="12.75">
      <c r="G6" s="12"/>
      <c r="H6" s="12"/>
      <c r="I6" s="12"/>
      <c r="J6" s="12"/>
    </row>
    <row r="7" spans="1:11" s="9" customFormat="1" ht="12.75">
      <c r="A7" s="12"/>
      <c r="B7" s="13"/>
      <c r="C7" s="12"/>
      <c r="D7" s="12"/>
      <c r="E7" s="12"/>
      <c r="F7" s="12"/>
      <c r="G7" s="12"/>
      <c r="H7" s="12"/>
      <c r="I7" s="12"/>
      <c r="J7" s="12"/>
    </row>
    <row r="8" spans="1:11" s="9" customFormat="1" ht="12.75">
      <c r="A8" s="12"/>
      <c r="B8" s="12"/>
      <c r="C8" s="12"/>
      <c r="D8" s="12"/>
      <c r="E8" s="12"/>
      <c r="F8" s="12"/>
      <c r="G8" s="12"/>
      <c r="H8" s="12"/>
      <c r="I8" s="12"/>
      <c r="J8" s="12"/>
    </row>
    <row r="9" spans="1:11" s="9" customFormat="1" ht="12.75">
      <c r="A9" s="14"/>
    </row>
    <row r="10" spans="1:11" s="9" customFormat="1" ht="12.75">
      <c r="A10" s="14"/>
    </row>
    <row r="11" spans="1:11" s="9" customFormat="1" ht="12.75">
      <c r="A11" s="14"/>
    </row>
    <row r="12" spans="1:11" s="9" customFormat="1">
      <c r="A12" s="14"/>
      <c r="B12" s="150" t="s">
        <v>164</v>
      </c>
      <c r="C12" s="55" t="str">
        <f>IF(ISBLANK(VorgangID),"",VorgangID)</f>
        <v/>
      </c>
      <c r="D12" s="15" t="s">
        <v>30</v>
      </c>
      <c r="E12" s="55" t="str">
        <f>IF(ISBLANK(Land_AK_Nr),"",Land_AK_Nr)</f>
        <v/>
      </c>
      <c r="G12" s="152"/>
    </row>
    <row r="13" spans="1:11" s="9" customFormat="1" ht="12.75">
      <c r="A13" s="14"/>
    </row>
    <row r="14" spans="1:11" s="9" customFormat="1" ht="15">
      <c r="A14" s="14"/>
      <c r="B14" s="16" t="s">
        <v>91</v>
      </c>
    </row>
    <row r="16" spans="1:11" ht="15" thickBot="1">
      <c r="B16" s="18" t="s">
        <v>35</v>
      </c>
      <c r="C16" s="72" t="s">
        <v>46</v>
      </c>
    </row>
    <row r="17" spans="2:21" ht="16.5" thickBot="1">
      <c r="B17" s="18" t="s">
        <v>36</v>
      </c>
      <c r="C17" s="73">
        <v>1.4999999999999999E-2</v>
      </c>
      <c r="D17" s="31" t="s">
        <v>41</v>
      </c>
      <c r="E17" s="22"/>
      <c r="F17" s="22"/>
      <c r="K17" s="21"/>
    </row>
    <row r="18" spans="2:21" ht="15" thickBot="1">
      <c r="B18" s="18" t="s">
        <v>37</v>
      </c>
      <c r="C18" s="74"/>
      <c r="K18" s="129">
        <v>3</v>
      </c>
    </row>
    <row r="19" spans="2:21" ht="15" thickBot="1">
      <c r="B19" s="18" t="s">
        <v>38</v>
      </c>
      <c r="C19" s="74" t="s">
        <v>50</v>
      </c>
    </row>
    <row r="20" spans="2:21" ht="16.5" thickBot="1">
      <c r="B20" s="18" t="s">
        <v>90</v>
      </c>
      <c r="C20" s="74"/>
      <c r="D20" s="31" t="s">
        <v>42</v>
      </c>
      <c r="E20" s="22"/>
      <c r="F20" s="22"/>
      <c r="K20" s="129">
        <v>2</v>
      </c>
    </row>
    <row r="21" spans="2:21" ht="15" thickBot="1">
      <c r="B21" s="18" t="s">
        <v>56</v>
      </c>
      <c r="C21" s="74" t="s">
        <v>57</v>
      </c>
      <c r="K21" s="27"/>
    </row>
    <row r="22" spans="2:21" ht="16.5" thickBot="1">
      <c r="B22" s="18" t="s">
        <v>43</v>
      </c>
      <c r="C22" s="74"/>
      <c r="E22" s="19" t="str">
        <f>IF(MAX(Tabelle2[Rate Nr.])&gt;Zahl_Raten,"Bitte prüfen: Zu viele Raten in Tabelle!","")</f>
        <v/>
      </c>
      <c r="G22" s="29"/>
      <c r="H22" s="32" t="s">
        <v>4</v>
      </c>
      <c r="I22" s="29"/>
      <c r="J22" s="29"/>
      <c r="K22" s="35"/>
      <c r="L22" s="35"/>
      <c r="M22" s="35"/>
      <c r="N22" s="35"/>
      <c r="O22" s="35"/>
    </row>
    <row r="23" spans="2:21" ht="15" thickBot="1">
      <c r="B23" s="23" t="s">
        <v>70</v>
      </c>
      <c r="C23" s="112" t="str">
        <f>IF((ISBLANK(Tilgungsbeginn)),"",Tilgungsbeginn)</f>
        <v/>
      </c>
      <c r="E23" s="19" t="str">
        <f>IF(MAX(Tabelle2[Rate Nr.])&lt;Zahl_Raten,"Bitte prüfen: Zu wenige Raten in Tabelle!","")</f>
        <v/>
      </c>
      <c r="F23" s="29"/>
      <c r="G23" s="29"/>
      <c r="H23" s="40" t="s">
        <v>5</v>
      </c>
      <c r="I23" s="43"/>
      <c r="J23" s="29"/>
    </row>
    <row r="24" spans="2:21" ht="15" thickBot="1">
      <c r="B24" s="23" t="s">
        <v>72</v>
      </c>
      <c r="C24" s="49" t="str">
        <f>IF((ISBLANK(Haftung)),"",100%-SB)</f>
        <v/>
      </c>
      <c r="D24" s="28"/>
      <c r="E24" s="29"/>
      <c r="F24" s="29"/>
      <c r="G24" s="29"/>
      <c r="H24" s="42" t="s">
        <v>6</v>
      </c>
      <c r="I24" s="33"/>
      <c r="J24" s="29"/>
    </row>
    <row r="25" spans="2:21" ht="15" thickBot="1">
      <c r="B25" s="18" t="s">
        <v>39</v>
      </c>
      <c r="C25" s="45" t="str">
        <f>IF((ISBLANK(Währung)),"",Währung)</f>
        <v/>
      </c>
      <c r="D25" s="46">
        <f>Kap_ged</f>
        <v>0</v>
      </c>
      <c r="F25" s="20" t="e">
        <f>ROUND(Kap_ausgez/Zahl_Raten,2)</f>
        <v>#DIV/0!</v>
      </c>
    </row>
    <row r="26" spans="2:21" ht="15" thickBot="1">
      <c r="B26" s="23" t="s">
        <v>78</v>
      </c>
      <c r="C26" s="45" t="str">
        <f>IF((ISBLANK(Währung)),"",Währung)</f>
        <v/>
      </c>
      <c r="D26" s="47">
        <f>Direktauszahlung+Erstattungsverfahren</f>
        <v>0</v>
      </c>
    </row>
    <row r="27" spans="2:21" ht="15" thickBot="1">
      <c r="B27" s="18" t="s">
        <v>40</v>
      </c>
      <c r="C27" s="45" t="str">
        <f>IF((ISBLANK(Währung)),"",Währung)</f>
        <v/>
      </c>
      <c r="D27" s="48">
        <f>Zins_ged</f>
        <v>0</v>
      </c>
    </row>
    <row r="28" spans="2:21">
      <c r="B28" s="23"/>
      <c r="C28" s="26"/>
    </row>
    <row r="30" spans="2:21" s="30" customFormat="1" ht="48.75" customHeight="1">
      <c r="B30" s="84" t="s">
        <v>60</v>
      </c>
      <c r="C30" s="83" t="s">
        <v>61</v>
      </c>
      <c r="D30" s="83" t="s">
        <v>62</v>
      </c>
      <c r="E30" s="83" t="s">
        <v>3</v>
      </c>
      <c r="F30" s="83" t="s">
        <v>76</v>
      </c>
      <c r="G30" s="83" t="s">
        <v>63</v>
      </c>
      <c r="H30" s="83" t="s">
        <v>83</v>
      </c>
      <c r="I30" s="83" t="s">
        <v>77</v>
      </c>
      <c r="J30" s="83" t="s">
        <v>15</v>
      </c>
      <c r="K30" s="83" t="s">
        <v>16</v>
      </c>
      <c r="L30" s="83" t="s">
        <v>82</v>
      </c>
      <c r="M30" s="83" t="s">
        <v>98</v>
      </c>
      <c r="N30" s="83" t="s">
        <v>64</v>
      </c>
      <c r="O30" s="54" t="s">
        <v>73</v>
      </c>
      <c r="P30" s="54" t="s">
        <v>71</v>
      </c>
      <c r="Q30" s="54"/>
      <c r="R30" s="54" t="s">
        <v>84</v>
      </c>
      <c r="S30" s="54" t="s">
        <v>85</v>
      </c>
      <c r="T30" s="54" t="s">
        <v>161</v>
      </c>
      <c r="U30" s="54" t="s">
        <v>162</v>
      </c>
    </row>
    <row r="31" spans="2:21" ht="24" customHeight="1">
      <c r="B31" s="75"/>
      <c r="C31" s="113" t="str">
        <f>C23</f>
        <v/>
      </c>
      <c r="D31" s="58" t="str">
        <f>IF(ISBLANK(Tilgungsbeginn),"",1)</f>
        <v/>
      </c>
      <c r="E31" s="59">
        <f>IF(ISBLANK(Tabelle2[[#This Row],[Fälligkeit]]),"",Währung)</f>
        <v>0</v>
      </c>
      <c r="F31" s="60">
        <f>Kap_ausgez</f>
        <v>0</v>
      </c>
      <c r="G31" s="60" t="str">
        <f t="shared" ref="G31:G60" si="0">IFERROR(IF((Restkapital-Kapitalrate)&gt;100,Kapitalrate,Kapitalrate+(Restkapital-Kapitalrate)),"")</f>
        <v/>
      </c>
      <c r="H31" s="76"/>
      <c r="I31" s="77"/>
      <c r="J31" s="63" t="str">
        <f>IF(ISBLANK(Tabelle2[[#This Row],[Euribor/ Libor]]),"",IF(Zerofloor=1,IF(Satz&lt;0,0+Marge,Satz+Marge),Satz+Marge))</f>
        <v/>
      </c>
      <c r="K31" s="62">
        <f t="shared" ref="K31:K61" si="1">IF(Zinsmethode=1,R31,IF(Zinsmethode=2,S31,IF(Zinsmethode=3,T31,"")))</f>
        <v>0</v>
      </c>
      <c r="L31" s="76"/>
      <c r="M31" s="75"/>
      <c r="N31" s="62" t="str">
        <f>IF(Tabelle2[[#This Row],[Status]]="Entschädigung beantragt",(Tabelle2[[#This Row],[Kapitalrate]]-Tabelle2[[#This Row],[(anteilig) bezahlter Kapitalbetrag]])+(Tabelle2[[#This Row],[Zinsen]]-Tabelle2[[#This Row],[(anteilig) bezahlte Zinsen]]),"")</f>
        <v/>
      </c>
      <c r="O31" s="62" t="str">
        <f>IFERROR(ROUND(SB_Betrag*Tabelle2[[#This Row],[Saldo nach Abzügen]],2),"")</f>
        <v/>
      </c>
      <c r="P31" s="62" t="str">
        <f>IFERROR(Tabelle2[[#This Row],[Saldo nach Abzügen]]-Tabelle2[[#This Row],[Selbstbehalt]],"")</f>
        <v/>
      </c>
      <c r="R31" s="37">
        <f>Vorlaufzinsen</f>
        <v>0</v>
      </c>
      <c r="S31" s="37">
        <f>Vorlaufzinsen</f>
        <v>0</v>
      </c>
      <c r="T31" s="37">
        <f>Vorlaufzinsen</f>
        <v>0</v>
      </c>
      <c r="U31" s="148"/>
    </row>
    <row r="32" spans="2:21" ht="24" customHeight="1">
      <c r="B32" s="75"/>
      <c r="C32" s="75"/>
      <c r="D32" s="58" t="str">
        <f t="shared" ref="D32:D61" si="2">IF(ISBLANK(Fälligkeit),"",D31+1)</f>
        <v/>
      </c>
      <c r="E32" s="59" t="str">
        <f>IF(ISBLANK(Tabelle2[[#This Row],[Fälligkeit]]),"",Währung)</f>
        <v/>
      </c>
      <c r="F32" s="60" t="str">
        <f>IFERROR(ROUND(F31-G31,2)*AND(F31&gt;G31),"")</f>
        <v/>
      </c>
      <c r="G32" s="60" t="str">
        <f t="shared" si="0"/>
        <v/>
      </c>
      <c r="H32" s="76"/>
      <c r="I32" s="77"/>
      <c r="J32" s="63" t="str">
        <f>IF(ISBLANK(Tabelle2[[#This Row],[Euribor/ Libor]]),"",IF(Zerofloor=1,IF(Satz&lt;0,0+Marge,Satz+Marge),Satz+Marge))</f>
        <v/>
      </c>
      <c r="K32" s="62">
        <f t="shared" si="1"/>
        <v>0</v>
      </c>
      <c r="L32" s="76"/>
      <c r="M32" s="75"/>
      <c r="N32" s="62" t="str">
        <f>IF(Tabelle2[[#This Row],[Status]]="Entschädigung beantragt",Tabelle2[[#This Row],[Kapitalrate]]-Tabelle2[[#This Row],[(anteilig) bezahlter Kapitalbetrag]]+Tabelle2[[#This Row],[Zinsen]]-Tabelle2[[#This Row],[(anteilig) bezahlte Zinsen]],"")</f>
        <v/>
      </c>
      <c r="O32" s="62" t="str">
        <f>IFERROR(ROUND(SB_Betrag*Tabelle2[[#This Row],[Saldo nach Abzügen]],2),"")</f>
        <v/>
      </c>
      <c r="P32" s="62" t="str">
        <f>IFERROR(Tabelle2[[#This Row],[Saldo nach Abzügen]]-Tabelle2[[#This Row],[Selbstbehalt]],"")</f>
        <v/>
      </c>
      <c r="R32" s="37">
        <f t="shared" ref="R32:R60" si="3">IF(ISBLANK(Fälligkeit),0,IFERROR(ROUND(Restkapital*(C32-C31)/360*J31,2),""))</f>
        <v>0</v>
      </c>
      <c r="S32" s="37">
        <f t="shared" ref="S32:S60" si="4">IF(ISBLANK(Fälligkeit),0,IFERROR(ROUND(Restkapital*(C32-C31)/365*J31,2),""))</f>
        <v>0</v>
      </c>
      <c r="T32" s="37">
        <f t="shared" ref="T32:T60" si="5">IF(ISBLANK(Fälligkeit),0,IFERROR(ROUND(Restkapital*U32/360*J31,2),""))</f>
        <v>0</v>
      </c>
      <c r="U32" s="148" t="str">
        <f>IF(ISBLANK(C32),"",DAYS360(C31,Tabelle2[[#This Row],[Fälligkeit]],TRUE))</f>
        <v/>
      </c>
    </row>
    <row r="33" spans="2:21" ht="24" customHeight="1">
      <c r="B33" s="75"/>
      <c r="C33" s="75"/>
      <c r="D33" s="58" t="str">
        <f t="shared" si="2"/>
        <v/>
      </c>
      <c r="E33" s="59" t="str">
        <f>IF(ISBLANK(Tabelle2[[#This Row],[Fälligkeit]]),"",Währung)</f>
        <v/>
      </c>
      <c r="F33" s="60" t="str">
        <f t="shared" ref="F33:F61" si="6">IFERROR(ROUND(F32-G32,2)*AND(F32&gt;G32),"")</f>
        <v/>
      </c>
      <c r="G33" s="60" t="str">
        <f t="shared" si="0"/>
        <v/>
      </c>
      <c r="H33" s="76"/>
      <c r="I33" s="77"/>
      <c r="J33" s="63" t="str">
        <f>IF(ISBLANK(Tabelle2[[#This Row],[Euribor/ Libor]]),"",IF(Zerofloor=1,IF(Satz&lt;0,0+Marge,Satz+Marge),Satz+Marge))</f>
        <v/>
      </c>
      <c r="K33" s="62">
        <f t="shared" si="1"/>
        <v>0</v>
      </c>
      <c r="L33" s="76"/>
      <c r="M33" s="75"/>
      <c r="N33" s="62" t="str">
        <f>IF(Tabelle2[[#This Row],[Status]]="Entschädigung beantragt",Tabelle2[[#This Row],[Kapitalrate]]-Tabelle2[[#This Row],[(anteilig) bezahlter Kapitalbetrag]]+Tabelle2[[#This Row],[Zinsen]]-Tabelle2[[#This Row],[(anteilig) bezahlte Zinsen]],"")</f>
        <v/>
      </c>
      <c r="O33" s="62" t="str">
        <f>IFERROR(ROUND(SB_Betrag*Tabelle2[[#This Row],[Saldo nach Abzügen]],2),"")</f>
        <v/>
      </c>
      <c r="P33" s="62" t="str">
        <f>IFERROR(Tabelle2[[#This Row],[Saldo nach Abzügen]]-Tabelle2[[#This Row],[Selbstbehalt]],"")</f>
        <v/>
      </c>
      <c r="R33" s="37">
        <f t="shared" si="3"/>
        <v>0</v>
      </c>
      <c r="S33" s="37">
        <f t="shared" si="4"/>
        <v>0</v>
      </c>
      <c r="T33" s="37">
        <f t="shared" si="5"/>
        <v>0</v>
      </c>
      <c r="U33" s="148" t="str">
        <f>IF(ISBLANK(C33),"",DAYS360(C32,Tabelle2[[#This Row],[Fälligkeit]],TRUE))</f>
        <v/>
      </c>
    </row>
    <row r="34" spans="2:21" ht="24" customHeight="1">
      <c r="B34" s="75"/>
      <c r="C34" s="75"/>
      <c r="D34" s="58" t="str">
        <f t="shared" si="2"/>
        <v/>
      </c>
      <c r="E34" s="59" t="str">
        <f>IF(ISBLANK(Tabelle2[[#This Row],[Fälligkeit]]),"",Währung)</f>
        <v/>
      </c>
      <c r="F34" s="60" t="str">
        <f t="shared" si="6"/>
        <v/>
      </c>
      <c r="G34" s="60" t="str">
        <f t="shared" si="0"/>
        <v/>
      </c>
      <c r="H34" s="76"/>
      <c r="I34" s="77"/>
      <c r="J34" s="63" t="str">
        <f>IF(ISBLANK(Tabelle2[[#This Row],[Euribor/ Libor]]),"",IF(Zerofloor=1,IF(Satz&lt;0,0+Marge,Satz+Marge),Satz+Marge))</f>
        <v/>
      </c>
      <c r="K34" s="62">
        <f t="shared" si="1"/>
        <v>0</v>
      </c>
      <c r="L34" s="76"/>
      <c r="M34" s="75"/>
      <c r="N34" s="62" t="str">
        <f>IF(Tabelle2[[#This Row],[Status]]="Entschädigung beantragt",Tabelle2[[#This Row],[Kapitalrate]]-Tabelle2[[#This Row],[(anteilig) bezahlter Kapitalbetrag]]+Tabelle2[[#This Row],[Zinsen]]-Tabelle2[[#This Row],[(anteilig) bezahlte Zinsen]],"")</f>
        <v/>
      </c>
      <c r="O34" s="62" t="str">
        <f>IFERROR(ROUND(SB_Betrag*Tabelle2[[#This Row],[Saldo nach Abzügen]],2),"")</f>
        <v/>
      </c>
      <c r="P34" s="62" t="str">
        <f>IFERROR(Tabelle2[[#This Row],[Saldo nach Abzügen]]-Tabelle2[[#This Row],[Selbstbehalt]],"")</f>
        <v/>
      </c>
      <c r="R34" s="37">
        <f t="shared" si="3"/>
        <v>0</v>
      </c>
      <c r="S34" s="37">
        <f t="shared" si="4"/>
        <v>0</v>
      </c>
      <c r="T34" s="37">
        <f t="shared" si="5"/>
        <v>0</v>
      </c>
      <c r="U34" s="148" t="str">
        <f>IF(ISBLANK(C34),"",DAYS360(C33,Tabelle2[[#This Row],[Fälligkeit]],TRUE))</f>
        <v/>
      </c>
    </row>
    <row r="35" spans="2:21" ht="24" customHeight="1">
      <c r="B35" s="75"/>
      <c r="C35" s="75"/>
      <c r="D35" s="58" t="str">
        <f t="shared" si="2"/>
        <v/>
      </c>
      <c r="E35" s="59" t="str">
        <f>IF(ISBLANK(Tabelle2[[#This Row],[Fälligkeit]]),"",Währung)</f>
        <v/>
      </c>
      <c r="F35" s="60" t="str">
        <f t="shared" si="6"/>
        <v/>
      </c>
      <c r="G35" s="60" t="str">
        <f t="shared" si="0"/>
        <v/>
      </c>
      <c r="H35" s="76"/>
      <c r="I35" s="77"/>
      <c r="J35" s="63" t="str">
        <f>IF(ISBLANK(Tabelle2[[#This Row],[Euribor/ Libor]]),"",IF(Zerofloor=1,IF(Satz&lt;0,0+Marge,Satz+Marge),Satz+Marge))</f>
        <v/>
      </c>
      <c r="K35" s="62">
        <f t="shared" si="1"/>
        <v>0</v>
      </c>
      <c r="L35" s="76"/>
      <c r="M35" s="75"/>
      <c r="N35" s="62" t="str">
        <f>IF(Tabelle2[[#This Row],[Status]]="Entschädigung beantragt",Tabelle2[[#This Row],[Kapitalrate]]-Tabelle2[[#This Row],[(anteilig) bezahlter Kapitalbetrag]]+Tabelle2[[#This Row],[Zinsen]]-Tabelle2[[#This Row],[(anteilig) bezahlte Zinsen]],"")</f>
        <v/>
      </c>
      <c r="O35" s="62" t="str">
        <f>IFERROR(ROUND(SB_Betrag*Tabelle2[[#This Row],[Saldo nach Abzügen]],2),"")</f>
        <v/>
      </c>
      <c r="P35" s="62" t="str">
        <f>IFERROR(Tabelle2[[#This Row],[Saldo nach Abzügen]]-Tabelle2[[#This Row],[Selbstbehalt]],"")</f>
        <v/>
      </c>
      <c r="R35" s="37">
        <f t="shared" si="3"/>
        <v>0</v>
      </c>
      <c r="S35" s="37">
        <f t="shared" si="4"/>
        <v>0</v>
      </c>
      <c r="T35" s="37">
        <f t="shared" si="5"/>
        <v>0</v>
      </c>
      <c r="U35" s="148" t="str">
        <f>IF(ISBLANK(C35),"",DAYS360(C34,Tabelle2[[#This Row],[Fälligkeit]],TRUE))</f>
        <v/>
      </c>
    </row>
    <row r="36" spans="2:21" ht="24" customHeight="1">
      <c r="B36" s="75"/>
      <c r="C36" s="75"/>
      <c r="D36" s="58" t="str">
        <f t="shared" si="2"/>
        <v/>
      </c>
      <c r="E36" s="59" t="str">
        <f>IF(ISBLANK(Tabelle2[[#This Row],[Fälligkeit]]),"",Währung)</f>
        <v/>
      </c>
      <c r="F36" s="60" t="str">
        <f t="shared" si="6"/>
        <v/>
      </c>
      <c r="G36" s="60" t="str">
        <f t="shared" si="0"/>
        <v/>
      </c>
      <c r="H36" s="76"/>
      <c r="I36" s="77"/>
      <c r="J36" s="63" t="str">
        <f>IF(ISBLANK(Tabelle2[[#This Row],[Euribor/ Libor]]),"",IF(Zerofloor=1,IF(Satz&lt;0,0+Marge,Satz+Marge),Satz+Marge))</f>
        <v/>
      </c>
      <c r="K36" s="62">
        <f t="shared" si="1"/>
        <v>0</v>
      </c>
      <c r="L36" s="76"/>
      <c r="M36" s="75"/>
      <c r="N36" s="62" t="str">
        <f>IF(Tabelle2[[#This Row],[Status]]="Entschädigung beantragt",Tabelle2[[#This Row],[Kapitalrate]]-Tabelle2[[#This Row],[(anteilig) bezahlter Kapitalbetrag]]+Tabelle2[[#This Row],[Zinsen]]-Tabelle2[[#This Row],[(anteilig) bezahlte Zinsen]],"")</f>
        <v/>
      </c>
      <c r="O36" s="62" t="str">
        <f>IFERROR(ROUND(SB_Betrag*Tabelle2[[#This Row],[Saldo nach Abzügen]],2),"")</f>
        <v/>
      </c>
      <c r="P36" s="62" t="str">
        <f>IFERROR(Tabelle2[[#This Row],[Saldo nach Abzügen]]-Tabelle2[[#This Row],[Selbstbehalt]],"")</f>
        <v/>
      </c>
      <c r="R36" s="37">
        <f>IF(ISBLANK(Fälligkeit),0,IFERROR(ROUND(Restkapital*(C36-C35)/360*J35,2),""))</f>
        <v>0</v>
      </c>
      <c r="S36" s="37">
        <f t="shared" si="4"/>
        <v>0</v>
      </c>
      <c r="T36" s="37">
        <f t="shared" si="5"/>
        <v>0</v>
      </c>
      <c r="U36" s="148" t="str">
        <f>IF(ISBLANK(C36),"",DAYS360(C35,Tabelle2[[#This Row],[Fälligkeit]],TRUE))</f>
        <v/>
      </c>
    </row>
    <row r="37" spans="2:21" ht="24" customHeight="1">
      <c r="B37" s="75"/>
      <c r="C37" s="75"/>
      <c r="D37" s="58" t="str">
        <f t="shared" si="2"/>
        <v/>
      </c>
      <c r="E37" s="59" t="str">
        <f>IF(ISBLANK(Tabelle2[[#This Row],[Fälligkeit]]),"",Währung)</f>
        <v/>
      </c>
      <c r="F37" s="60" t="str">
        <f t="shared" si="6"/>
        <v/>
      </c>
      <c r="G37" s="60" t="str">
        <f t="shared" si="0"/>
        <v/>
      </c>
      <c r="H37" s="76"/>
      <c r="I37" s="77"/>
      <c r="J37" s="63" t="str">
        <f>IF(ISBLANK(Tabelle2[[#This Row],[Euribor/ Libor]]),"",IF(Zerofloor=1,IF(Satz&lt;0,0+Marge,Satz+Marge),Satz+Marge))</f>
        <v/>
      </c>
      <c r="K37" s="62">
        <f t="shared" si="1"/>
        <v>0</v>
      </c>
      <c r="L37" s="76"/>
      <c r="M37" s="75"/>
      <c r="N37" s="62" t="str">
        <f>IF(Tabelle2[[#This Row],[Status]]="Entschädigung beantragt",Tabelle2[[#This Row],[Kapitalrate]]-Tabelle2[[#This Row],[(anteilig) bezahlter Kapitalbetrag]]+Tabelle2[[#This Row],[Zinsen]]-Tabelle2[[#This Row],[(anteilig) bezahlte Zinsen]],"")</f>
        <v/>
      </c>
      <c r="O37" s="62" t="str">
        <f>IFERROR(ROUND(SB_Betrag*Tabelle2[[#This Row],[Saldo nach Abzügen]],2),"")</f>
        <v/>
      </c>
      <c r="P37" s="62" t="str">
        <f>IFERROR(Tabelle2[[#This Row],[Saldo nach Abzügen]]-Tabelle2[[#This Row],[Selbstbehalt]],"")</f>
        <v/>
      </c>
      <c r="R37" s="37">
        <f t="shared" si="3"/>
        <v>0</v>
      </c>
      <c r="S37" s="37">
        <f t="shared" si="4"/>
        <v>0</v>
      </c>
      <c r="T37" s="37">
        <f t="shared" si="5"/>
        <v>0</v>
      </c>
      <c r="U37" s="148" t="str">
        <f>IF(ISBLANK(C37),"",DAYS360(C36,Tabelle2[[#This Row],[Fälligkeit]],TRUE))</f>
        <v/>
      </c>
    </row>
    <row r="38" spans="2:21" ht="24" customHeight="1">
      <c r="B38" s="75"/>
      <c r="C38" s="75"/>
      <c r="D38" s="58" t="str">
        <f t="shared" si="2"/>
        <v/>
      </c>
      <c r="E38" s="59" t="str">
        <f>IF(ISBLANK(Tabelle2[[#This Row],[Fälligkeit]]),"",Währung)</f>
        <v/>
      </c>
      <c r="F38" s="60" t="str">
        <f t="shared" si="6"/>
        <v/>
      </c>
      <c r="G38" s="60" t="str">
        <f t="shared" si="0"/>
        <v/>
      </c>
      <c r="H38" s="76"/>
      <c r="I38" s="77"/>
      <c r="J38" s="63" t="str">
        <f>IF(ISBLANK(Tabelle2[[#This Row],[Euribor/ Libor]]),"",IF(Zerofloor=1,IF(Satz&lt;0,0+Marge,Satz+Marge),Satz+Marge))</f>
        <v/>
      </c>
      <c r="K38" s="62">
        <f t="shared" si="1"/>
        <v>0</v>
      </c>
      <c r="L38" s="76"/>
      <c r="M38" s="75"/>
      <c r="N38" s="62" t="str">
        <f>IF(Tabelle2[[#This Row],[Status]]="Entschädigung beantragt",Tabelle2[[#This Row],[Kapitalrate]]-Tabelle2[[#This Row],[(anteilig) bezahlter Kapitalbetrag]]+Tabelle2[[#This Row],[Zinsen]]-Tabelle2[[#This Row],[(anteilig) bezahlte Zinsen]],"")</f>
        <v/>
      </c>
      <c r="O38" s="62" t="str">
        <f>IFERROR(ROUND(SB_Betrag*Tabelle2[[#This Row],[Saldo nach Abzügen]],2),"")</f>
        <v/>
      </c>
      <c r="P38" s="62" t="str">
        <f>IFERROR(Tabelle2[[#This Row],[Saldo nach Abzügen]]-Tabelle2[[#This Row],[Selbstbehalt]],"")</f>
        <v/>
      </c>
      <c r="R38" s="37">
        <f t="shared" si="3"/>
        <v>0</v>
      </c>
      <c r="S38" s="37">
        <f t="shared" si="4"/>
        <v>0</v>
      </c>
      <c r="T38" s="37">
        <f t="shared" si="5"/>
        <v>0</v>
      </c>
      <c r="U38" s="148" t="str">
        <f>IF(ISBLANK(C38),"",DAYS360(C37,Tabelle2[[#This Row],[Fälligkeit]],TRUE))</f>
        <v/>
      </c>
    </row>
    <row r="39" spans="2:21" ht="24" customHeight="1">
      <c r="B39" s="75"/>
      <c r="C39" s="75"/>
      <c r="D39" s="58" t="str">
        <f t="shared" si="2"/>
        <v/>
      </c>
      <c r="E39" s="59" t="str">
        <f>IF(ISBLANK(Tabelle2[[#This Row],[Fälligkeit]]),"",Währung)</f>
        <v/>
      </c>
      <c r="F39" s="60" t="str">
        <f t="shared" si="6"/>
        <v/>
      </c>
      <c r="G39" s="60" t="str">
        <f t="shared" si="0"/>
        <v/>
      </c>
      <c r="H39" s="76"/>
      <c r="I39" s="77"/>
      <c r="J39" s="63" t="str">
        <f>IF(ISBLANK(Tabelle2[[#This Row],[Euribor/ Libor]]),"",IF(Zerofloor=1,IF(Satz&lt;0,0+Marge,Satz+Marge),Satz+Marge))</f>
        <v/>
      </c>
      <c r="K39" s="62">
        <f t="shared" si="1"/>
        <v>0</v>
      </c>
      <c r="L39" s="76"/>
      <c r="M39" s="75"/>
      <c r="N39" s="62" t="str">
        <f>IF(Tabelle2[[#This Row],[Status]]="Entschädigung beantragt",Tabelle2[[#This Row],[Kapitalrate]]-Tabelle2[[#This Row],[(anteilig) bezahlter Kapitalbetrag]]+Tabelle2[[#This Row],[Zinsen]]-Tabelle2[[#This Row],[(anteilig) bezahlte Zinsen]],"")</f>
        <v/>
      </c>
      <c r="O39" s="62" t="str">
        <f>IFERROR(ROUND(SB_Betrag*Tabelle2[[#This Row],[Saldo nach Abzügen]],2),"")</f>
        <v/>
      </c>
      <c r="P39" s="62" t="str">
        <f>IFERROR(Tabelle2[[#This Row],[Saldo nach Abzügen]]-Tabelle2[[#This Row],[Selbstbehalt]],"")</f>
        <v/>
      </c>
      <c r="R39" s="37">
        <f t="shared" si="3"/>
        <v>0</v>
      </c>
      <c r="S39" s="37">
        <f t="shared" si="4"/>
        <v>0</v>
      </c>
      <c r="T39" s="37">
        <f t="shared" si="5"/>
        <v>0</v>
      </c>
      <c r="U39" s="148" t="str">
        <f>IF(ISBLANK(C39),"",DAYS360(C38,Tabelle2[[#This Row],[Fälligkeit]],TRUE))</f>
        <v/>
      </c>
    </row>
    <row r="40" spans="2:21" ht="24" customHeight="1">
      <c r="B40" s="75"/>
      <c r="C40" s="75"/>
      <c r="D40" s="58" t="str">
        <f t="shared" si="2"/>
        <v/>
      </c>
      <c r="E40" s="59" t="str">
        <f>IF(ISBLANK(Tabelle2[[#This Row],[Fälligkeit]]),"",Währung)</f>
        <v/>
      </c>
      <c r="F40" s="60" t="str">
        <f t="shared" si="6"/>
        <v/>
      </c>
      <c r="G40" s="60" t="str">
        <f t="shared" si="0"/>
        <v/>
      </c>
      <c r="H40" s="76"/>
      <c r="I40" s="77"/>
      <c r="J40" s="63" t="str">
        <f>IF(ISBLANK(Tabelle2[[#This Row],[Euribor/ Libor]]),"",IF(Zerofloor=1,IF(Satz&lt;0,0+Marge,Satz+Marge),Satz+Marge))</f>
        <v/>
      </c>
      <c r="K40" s="62">
        <f t="shared" si="1"/>
        <v>0</v>
      </c>
      <c r="L40" s="76"/>
      <c r="M40" s="75"/>
      <c r="N40" s="62" t="str">
        <f>IF(Tabelle2[[#This Row],[Status]]="Entschädigung beantragt",Tabelle2[[#This Row],[Kapitalrate]]-Tabelle2[[#This Row],[(anteilig) bezahlter Kapitalbetrag]]+Tabelle2[[#This Row],[Zinsen]]-Tabelle2[[#This Row],[(anteilig) bezahlte Zinsen]],"")</f>
        <v/>
      </c>
      <c r="O40" s="62" t="str">
        <f>IFERROR(ROUND(SB_Betrag*Tabelle2[[#This Row],[Saldo nach Abzügen]],2),"")</f>
        <v/>
      </c>
      <c r="P40" s="62" t="str">
        <f>IFERROR(Tabelle2[[#This Row],[Saldo nach Abzügen]]-Tabelle2[[#This Row],[Selbstbehalt]],"")</f>
        <v/>
      </c>
      <c r="R40" s="37">
        <f t="shared" si="3"/>
        <v>0</v>
      </c>
      <c r="S40" s="37">
        <f t="shared" si="4"/>
        <v>0</v>
      </c>
      <c r="T40" s="37">
        <f t="shared" si="5"/>
        <v>0</v>
      </c>
      <c r="U40" s="148" t="str">
        <f>IF(ISBLANK(C40),"",DAYS360(C39,Tabelle2[[#This Row],[Fälligkeit]],TRUE))</f>
        <v/>
      </c>
    </row>
    <row r="41" spans="2:21" ht="24" customHeight="1">
      <c r="B41" s="75"/>
      <c r="C41" s="75"/>
      <c r="D41" s="58" t="str">
        <f t="shared" si="2"/>
        <v/>
      </c>
      <c r="E41" s="59" t="str">
        <f>IF(ISBLANK(Tabelle2[[#This Row],[Fälligkeit]]),"",Währung)</f>
        <v/>
      </c>
      <c r="F41" s="60" t="str">
        <f t="shared" si="6"/>
        <v/>
      </c>
      <c r="G41" s="60" t="str">
        <f t="shared" si="0"/>
        <v/>
      </c>
      <c r="H41" s="76"/>
      <c r="I41" s="77"/>
      <c r="J41" s="63" t="str">
        <f>IF(ISBLANK(Tabelle2[[#This Row],[Euribor/ Libor]]),"",IF(Zerofloor=1,IF(Satz&lt;0,0+Marge,Satz+Marge),Satz+Marge))</f>
        <v/>
      </c>
      <c r="K41" s="62">
        <f t="shared" si="1"/>
        <v>0</v>
      </c>
      <c r="L41" s="76"/>
      <c r="M41" s="75"/>
      <c r="N41" s="62" t="str">
        <f>IF(Tabelle2[[#This Row],[Status]]="Entschädigung beantragt",Tabelle2[[#This Row],[Kapitalrate]]-Tabelle2[[#This Row],[(anteilig) bezahlter Kapitalbetrag]]+Tabelle2[[#This Row],[Zinsen]]-Tabelle2[[#This Row],[(anteilig) bezahlte Zinsen]],"")</f>
        <v/>
      </c>
      <c r="O41" s="62" t="str">
        <f>IFERROR(ROUND(SB_Betrag*Tabelle2[[#This Row],[Saldo nach Abzügen]],2),"")</f>
        <v/>
      </c>
      <c r="P41" s="62" t="str">
        <f>IFERROR(Tabelle2[[#This Row],[Saldo nach Abzügen]]-Tabelle2[[#This Row],[Selbstbehalt]],"")</f>
        <v/>
      </c>
      <c r="R41" s="37">
        <f t="shared" si="3"/>
        <v>0</v>
      </c>
      <c r="S41" s="37">
        <f t="shared" si="4"/>
        <v>0</v>
      </c>
      <c r="T41" s="37">
        <f t="shared" si="5"/>
        <v>0</v>
      </c>
      <c r="U41" s="148" t="str">
        <f>IF(ISBLANK(C41),"",DAYS360(C40,Tabelle2[[#This Row],[Fälligkeit]],TRUE))</f>
        <v/>
      </c>
    </row>
    <row r="42" spans="2:21" ht="24" customHeight="1">
      <c r="B42" s="75"/>
      <c r="C42" s="75"/>
      <c r="D42" s="58" t="str">
        <f t="shared" si="2"/>
        <v/>
      </c>
      <c r="E42" s="59" t="str">
        <f>IF(ISBLANK(Tabelle2[[#This Row],[Fälligkeit]]),"",Währung)</f>
        <v/>
      </c>
      <c r="F42" s="60" t="str">
        <f t="shared" si="6"/>
        <v/>
      </c>
      <c r="G42" s="60" t="str">
        <f t="shared" si="0"/>
        <v/>
      </c>
      <c r="H42" s="76"/>
      <c r="I42" s="77"/>
      <c r="J42" s="63" t="str">
        <f>IF(ISBLANK(Tabelle2[[#This Row],[Euribor/ Libor]]),"",IF(Zerofloor=1,IF(Satz&lt;0,0+Marge,Satz+Marge),Satz+Marge))</f>
        <v/>
      </c>
      <c r="K42" s="62">
        <f t="shared" si="1"/>
        <v>0</v>
      </c>
      <c r="L42" s="76"/>
      <c r="M42" s="75"/>
      <c r="N42" s="62" t="str">
        <f>IF(Tabelle2[[#This Row],[Status]]="Entschädigung beantragt",Tabelle2[[#This Row],[Kapitalrate]]-Tabelle2[[#This Row],[(anteilig) bezahlter Kapitalbetrag]]+Tabelle2[[#This Row],[Zinsen]]-Tabelle2[[#This Row],[(anteilig) bezahlte Zinsen]],"")</f>
        <v/>
      </c>
      <c r="O42" s="62" t="str">
        <f>IFERROR(ROUND(SB_Betrag*Tabelle2[[#This Row],[Saldo nach Abzügen]],2),"")</f>
        <v/>
      </c>
      <c r="P42" s="62" t="str">
        <f>IFERROR(Tabelle2[[#This Row],[Saldo nach Abzügen]]-Tabelle2[[#This Row],[Selbstbehalt]],"")</f>
        <v/>
      </c>
      <c r="R42" s="37">
        <f t="shared" si="3"/>
        <v>0</v>
      </c>
      <c r="S42" s="37">
        <f t="shared" si="4"/>
        <v>0</v>
      </c>
      <c r="T42" s="37">
        <f t="shared" si="5"/>
        <v>0</v>
      </c>
      <c r="U42" s="148" t="str">
        <f>IF(ISBLANK(C42),"",DAYS360(C41,Tabelle2[[#This Row],[Fälligkeit]],TRUE))</f>
        <v/>
      </c>
    </row>
    <row r="43" spans="2:21" ht="24" customHeight="1">
      <c r="B43" s="75"/>
      <c r="C43" s="75"/>
      <c r="D43" s="58" t="str">
        <f t="shared" si="2"/>
        <v/>
      </c>
      <c r="E43" s="59" t="str">
        <f>IF(ISBLANK(Tabelle2[[#This Row],[Fälligkeit]]),"",Währung)</f>
        <v/>
      </c>
      <c r="F43" s="60" t="str">
        <f t="shared" si="6"/>
        <v/>
      </c>
      <c r="G43" s="60" t="str">
        <f t="shared" si="0"/>
        <v/>
      </c>
      <c r="H43" s="76"/>
      <c r="I43" s="77"/>
      <c r="J43" s="63" t="str">
        <f>IF(ISBLANK(Tabelle2[[#This Row],[Euribor/ Libor]]),"",IF(Zerofloor=1,IF(Satz&lt;0,0+Marge,Satz+Marge),Satz+Marge))</f>
        <v/>
      </c>
      <c r="K43" s="62">
        <f t="shared" si="1"/>
        <v>0</v>
      </c>
      <c r="L43" s="76"/>
      <c r="M43" s="75"/>
      <c r="N43" s="62" t="str">
        <f>IF(Tabelle2[[#This Row],[Status]]="Entschädigung beantragt",Tabelle2[[#This Row],[Kapitalrate]]-Tabelle2[[#This Row],[(anteilig) bezahlter Kapitalbetrag]]+Tabelle2[[#This Row],[Zinsen]]-Tabelle2[[#This Row],[(anteilig) bezahlte Zinsen]],"")</f>
        <v/>
      </c>
      <c r="O43" s="62" t="str">
        <f>IFERROR(ROUND(SB_Betrag*Tabelle2[[#This Row],[Saldo nach Abzügen]],2),"")</f>
        <v/>
      </c>
      <c r="P43" s="62" t="str">
        <f>IFERROR(Tabelle2[[#This Row],[Saldo nach Abzügen]]-Tabelle2[[#This Row],[Selbstbehalt]],"")</f>
        <v/>
      </c>
      <c r="R43" s="37">
        <f t="shared" si="3"/>
        <v>0</v>
      </c>
      <c r="S43" s="37">
        <f t="shared" si="4"/>
        <v>0</v>
      </c>
      <c r="T43" s="37">
        <f t="shared" si="5"/>
        <v>0</v>
      </c>
      <c r="U43" s="148" t="str">
        <f>IF(ISBLANK(C43),"",DAYS360(C42,Tabelle2[[#This Row],[Fälligkeit]],TRUE))</f>
        <v/>
      </c>
    </row>
    <row r="44" spans="2:21" ht="24" customHeight="1">
      <c r="B44" s="75"/>
      <c r="C44" s="75"/>
      <c r="D44" s="58" t="str">
        <f t="shared" si="2"/>
        <v/>
      </c>
      <c r="E44" s="59" t="str">
        <f>IF(ISBLANK(Tabelle2[[#This Row],[Fälligkeit]]),"",Währung)</f>
        <v/>
      </c>
      <c r="F44" s="60" t="str">
        <f t="shared" si="6"/>
        <v/>
      </c>
      <c r="G44" s="60" t="str">
        <f t="shared" si="0"/>
        <v/>
      </c>
      <c r="H44" s="76"/>
      <c r="I44" s="77"/>
      <c r="J44" s="63" t="str">
        <f>IF(ISBLANK(Tabelle2[[#This Row],[Euribor/ Libor]]),"",IF(Zerofloor=1,IF(Satz&lt;0,0+Marge,Satz+Marge),Satz+Marge))</f>
        <v/>
      </c>
      <c r="K44" s="62">
        <f t="shared" si="1"/>
        <v>0</v>
      </c>
      <c r="L44" s="76"/>
      <c r="M44" s="75"/>
      <c r="N44" s="62" t="str">
        <f>IF(Tabelle2[[#This Row],[Status]]="Entschädigung beantragt",Tabelle2[[#This Row],[Kapitalrate]]-Tabelle2[[#This Row],[(anteilig) bezahlter Kapitalbetrag]]+Tabelle2[[#This Row],[Zinsen]]-Tabelle2[[#This Row],[(anteilig) bezahlte Zinsen]],"")</f>
        <v/>
      </c>
      <c r="O44" s="62" t="str">
        <f>IFERROR(ROUND(SB_Betrag*Tabelle2[[#This Row],[Saldo nach Abzügen]],2),"")</f>
        <v/>
      </c>
      <c r="P44" s="62" t="str">
        <f>IFERROR(Tabelle2[[#This Row],[Saldo nach Abzügen]]-Tabelle2[[#This Row],[Selbstbehalt]],"")</f>
        <v/>
      </c>
      <c r="R44" s="37">
        <f t="shared" si="3"/>
        <v>0</v>
      </c>
      <c r="S44" s="37">
        <f t="shared" si="4"/>
        <v>0</v>
      </c>
      <c r="T44" s="37">
        <f t="shared" si="5"/>
        <v>0</v>
      </c>
      <c r="U44" s="148" t="str">
        <f>IF(ISBLANK(C44),"",DAYS360(C43,Tabelle2[[#This Row],[Fälligkeit]],TRUE))</f>
        <v/>
      </c>
    </row>
    <row r="45" spans="2:21" ht="24" customHeight="1">
      <c r="B45" s="75"/>
      <c r="C45" s="75"/>
      <c r="D45" s="58" t="str">
        <f t="shared" si="2"/>
        <v/>
      </c>
      <c r="E45" s="59" t="str">
        <f>IF(ISBLANK(Tabelle2[[#This Row],[Fälligkeit]]),"",Währung)</f>
        <v/>
      </c>
      <c r="F45" s="60" t="str">
        <f t="shared" si="6"/>
        <v/>
      </c>
      <c r="G45" s="60" t="str">
        <f t="shared" si="0"/>
        <v/>
      </c>
      <c r="H45" s="76"/>
      <c r="I45" s="77"/>
      <c r="J45" s="63" t="str">
        <f>IF(ISBLANK(Tabelle2[[#This Row],[Euribor/ Libor]]),"",IF(Zerofloor=1,IF(Satz&lt;0,0+Marge,Satz+Marge),Satz+Marge))</f>
        <v/>
      </c>
      <c r="K45" s="62">
        <f t="shared" si="1"/>
        <v>0</v>
      </c>
      <c r="L45" s="76"/>
      <c r="M45" s="75"/>
      <c r="N45" s="62" t="str">
        <f>IF(Tabelle2[[#This Row],[Status]]="Entschädigung beantragt",Tabelle2[[#This Row],[Kapitalrate]]-Tabelle2[[#This Row],[(anteilig) bezahlter Kapitalbetrag]]+Tabelle2[[#This Row],[Zinsen]]-Tabelle2[[#This Row],[(anteilig) bezahlte Zinsen]],"")</f>
        <v/>
      </c>
      <c r="O45" s="62" t="str">
        <f>IFERROR(ROUND(SB_Betrag*Tabelle2[[#This Row],[Saldo nach Abzügen]],2),"")</f>
        <v/>
      </c>
      <c r="P45" s="62" t="str">
        <f>IFERROR(Tabelle2[[#This Row],[Saldo nach Abzügen]]-Tabelle2[[#This Row],[Selbstbehalt]],"")</f>
        <v/>
      </c>
      <c r="R45" s="37">
        <f t="shared" si="3"/>
        <v>0</v>
      </c>
      <c r="S45" s="37">
        <f t="shared" si="4"/>
        <v>0</v>
      </c>
      <c r="T45" s="37">
        <f t="shared" si="5"/>
        <v>0</v>
      </c>
      <c r="U45" s="148" t="str">
        <f>IF(ISBLANK(C45),"",DAYS360(C44,Tabelle2[[#This Row],[Fälligkeit]],TRUE))</f>
        <v/>
      </c>
    </row>
    <row r="46" spans="2:21" ht="24" customHeight="1">
      <c r="B46" s="75"/>
      <c r="C46" s="75"/>
      <c r="D46" s="58" t="str">
        <f t="shared" si="2"/>
        <v/>
      </c>
      <c r="E46" s="59" t="str">
        <f>IF(ISBLANK(Tabelle2[[#This Row],[Fälligkeit]]),"",Währung)</f>
        <v/>
      </c>
      <c r="F46" s="60" t="str">
        <f t="shared" si="6"/>
        <v/>
      </c>
      <c r="G46" s="60" t="str">
        <f t="shared" si="0"/>
        <v/>
      </c>
      <c r="H46" s="76"/>
      <c r="I46" s="77"/>
      <c r="J46" s="63" t="str">
        <f>IF(ISBLANK(Tabelle2[[#This Row],[Euribor/ Libor]]),"",IF(Zerofloor=1,IF(Satz&lt;0,0+Marge,Satz+Marge),Satz+Marge))</f>
        <v/>
      </c>
      <c r="K46" s="62">
        <f t="shared" si="1"/>
        <v>0</v>
      </c>
      <c r="L46" s="76"/>
      <c r="M46" s="75"/>
      <c r="N46" s="62" t="str">
        <f>IF(Tabelle2[[#This Row],[Status]]="Entschädigung beantragt",Tabelle2[[#This Row],[Kapitalrate]]-Tabelle2[[#This Row],[(anteilig) bezahlter Kapitalbetrag]]+Tabelle2[[#This Row],[Zinsen]]-Tabelle2[[#This Row],[(anteilig) bezahlte Zinsen]],"")</f>
        <v/>
      </c>
      <c r="O46" s="62" t="str">
        <f>IFERROR(ROUND(SB_Betrag*Tabelle2[[#This Row],[Saldo nach Abzügen]],2),"")</f>
        <v/>
      </c>
      <c r="P46" s="62" t="str">
        <f>IFERROR(Tabelle2[[#This Row],[Saldo nach Abzügen]]-Tabelle2[[#This Row],[Selbstbehalt]],"")</f>
        <v/>
      </c>
      <c r="R46" s="37">
        <f t="shared" si="3"/>
        <v>0</v>
      </c>
      <c r="S46" s="37">
        <f t="shared" si="4"/>
        <v>0</v>
      </c>
      <c r="T46" s="37">
        <f t="shared" si="5"/>
        <v>0</v>
      </c>
      <c r="U46" s="148" t="str">
        <f>IF(ISBLANK(C46),"",DAYS360(C45,Tabelle2[[#This Row],[Fälligkeit]],TRUE))</f>
        <v/>
      </c>
    </row>
    <row r="47" spans="2:21" ht="24" customHeight="1">
      <c r="B47" s="75"/>
      <c r="C47" s="75"/>
      <c r="D47" s="58" t="str">
        <f t="shared" si="2"/>
        <v/>
      </c>
      <c r="E47" s="59" t="str">
        <f>IF(ISBLANK(Tabelle2[[#This Row],[Fälligkeit]]),"",Währung)</f>
        <v/>
      </c>
      <c r="F47" s="60" t="str">
        <f t="shared" si="6"/>
        <v/>
      </c>
      <c r="G47" s="60" t="str">
        <f t="shared" si="0"/>
        <v/>
      </c>
      <c r="H47" s="76"/>
      <c r="I47" s="77"/>
      <c r="J47" s="63" t="str">
        <f>IF(ISBLANK(Tabelle2[[#This Row],[Euribor/ Libor]]),"",IF(Zerofloor=1,IF(Satz&lt;0,0+Marge,Satz+Marge),Satz+Marge))</f>
        <v/>
      </c>
      <c r="K47" s="62">
        <f t="shared" si="1"/>
        <v>0</v>
      </c>
      <c r="L47" s="76"/>
      <c r="M47" s="75"/>
      <c r="N47" s="62" t="str">
        <f>IF(Tabelle2[[#This Row],[Status]]="Entschädigung beantragt",Tabelle2[[#This Row],[Kapitalrate]]-Tabelle2[[#This Row],[(anteilig) bezahlter Kapitalbetrag]]+Tabelle2[[#This Row],[Zinsen]]-Tabelle2[[#This Row],[(anteilig) bezahlte Zinsen]],"")</f>
        <v/>
      </c>
      <c r="O47" s="62" t="str">
        <f>IFERROR(ROUND(SB_Betrag*Tabelle2[[#This Row],[Saldo nach Abzügen]],2),"")</f>
        <v/>
      </c>
      <c r="P47" s="62" t="str">
        <f>IFERROR(Tabelle2[[#This Row],[Saldo nach Abzügen]]-Tabelle2[[#This Row],[Selbstbehalt]],"")</f>
        <v/>
      </c>
      <c r="R47" s="37">
        <f t="shared" si="3"/>
        <v>0</v>
      </c>
      <c r="S47" s="37">
        <f t="shared" si="4"/>
        <v>0</v>
      </c>
      <c r="T47" s="37">
        <f t="shared" si="5"/>
        <v>0</v>
      </c>
      <c r="U47" s="148" t="str">
        <f>IF(ISBLANK(C47),"",DAYS360(C46,Tabelle2[[#This Row],[Fälligkeit]],TRUE))</f>
        <v/>
      </c>
    </row>
    <row r="48" spans="2:21" ht="24" customHeight="1">
      <c r="B48" s="75"/>
      <c r="C48" s="75"/>
      <c r="D48" s="58" t="str">
        <f t="shared" si="2"/>
        <v/>
      </c>
      <c r="E48" s="59" t="str">
        <f>IF(ISBLANK(Tabelle2[[#This Row],[Fälligkeit]]),"",Währung)</f>
        <v/>
      </c>
      <c r="F48" s="60" t="str">
        <f t="shared" si="6"/>
        <v/>
      </c>
      <c r="G48" s="60" t="str">
        <f t="shared" si="0"/>
        <v/>
      </c>
      <c r="H48" s="76"/>
      <c r="I48" s="77"/>
      <c r="J48" s="63" t="str">
        <f>IF(ISBLANK(Tabelle2[[#This Row],[Euribor/ Libor]]),"",IF(Zerofloor=1,IF(Satz&lt;0,0+Marge,Satz+Marge),Satz+Marge))</f>
        <v/>
      </c>
      <c r="K48" s="62">
        <f t="shared" si="1"/>
        <v>0</v>
      </c>
      <c r="L48" s="76"/>
      <c r="M48" s="75"/>
      <c r="N48" s="62" t="str">
        <f>IF(Tabelle2[[#This Row],[Status]]="Entschädigung beantragt",Tabelle2[[#This Row],[Kapitalrate]]-Tabelle2[[#This Row],[(anteilig) bezahlter Kapitalbetrag]]+Tabelle2[[#This Row],[Zinsen]]-Tabelle2[[#This Row],[(anteilig) bezahlte Zinsen]],"")</f>
        <v/>
      </c>
      <c r="O48" s="62" t="str">
        <f>IFERROR(ROUND(SB_Betrag*Tabelle2[[#This Row],[Saldo nach Abzügen]],2),"")</f>
        <v/>
      </c>
      <c r="P48" s="62" t="str">
        <f>IFERROR(Tabelle2[[#This Row],[Saldo nach Abzügen]]-Tabelle2[[#This Row],[Selbstbehalt]],"")</f>
        <v/>
      </c>
      <c r="R48" s="37">
        <f t="shared" si="3"/>
        <v>0</v>
      </c>
      <c r="S48" s="37">
        <f t="shared" si="4"/>
        <v>0</v>
      </c>
      <c r="T48" s="37">
        <f t="shared" si="5"/>
        <v>0</v>
      </c>
      <c r="U48" s="148" t="str">
        <f>IF(ISBLANK(C48),"",DAYS360(C47,Tabelle2[[#This Row],[Fälligkeit]],TRUE))</f>
        <v/>
      </c>
    </row>
    <row r="49" spans="2:21" ht="24" customHeight="1">
      <c r="B49" s="75"/>
      <c r="C49" s="75"/>
      <c r="D49" s="58" t="str">
        <f t="shared" si="2"/>
        <v/>
      </c>
      <c r="E49" s="59" t="str">
        <f>IF(ISBLANK(Tabelle2[[#This Row],[Fälligkeit]]),"",Währung)</f>
        <v/>
      </c>
      <c r="F49" s="60" t="str">
        <f t="shared" si="6"/>
        <v/>
      </c>
      <c r="G49" s="60" t="str">
        <f t="shared" si="0"/>
        <v/>
      </c>
      <c r="H49" s="76"/>
      <c r="I49" s="77"/>
      <c r="J49" s="63" t="str">
        <f>IF(ISBLANK(Tabelle2[[#This Row],[Euribor/ Libor]]),"",IF(Zerofloor=1,IF(Satz&lt;0,0+Marge,Satz+Marge),Satz+Marge))</f>
        <v/>
      </c>
      <c r="K49" s="62">
        <f t="shared" si="1"/>
        <v>0</v>
      </c>
      <c r="L49" s="76"/>
      <c r="M49" s="75"/>
      <c r="N49" s="62" t="str">
        <f>IF(Tabelle2[[#This Row],[Status]]="Entschädigung beantragt",Tabelle2[[#This Row],[Kapitalrate]]-Tabelle2[[#This Row],[(anteilig) bezahlter Kapitalbetrag]]+Tabelle2[[#This Row],[Zinsen]]-Tabelle2[[#This Row],[(anteilig) bezahlte Zinsen]],"")</f>
        <v/>
      </c>
      <c r="O49" s="62" t="str">
        <f>IFERROR(ROUND(SB_Betrag*Tabelle2[[#This Row],[Saldo nach Abzügen]],2),"")</f>
        <v/>
      </c>
      <c r="P49" s="62" t="str">
        <f>IFERROR(Tabelle2[[#This Row],[Saldo nach Abzügen]]-Tabelle2[[#This Row],[Selbstbehalt]],"")</f>
        <v/>
      </c>
      <c r="R49" s="37">
        <f t="shared" si="3"/>
        <v>0</v>
      </c>
      <c r="S49" s="37">
        <f t="shared" si="4"/>
        <v>0</v>
      </c>
      <c r="T49" s="37">
        <f t="shared" si="5"/>
        <v>0</v>
      </c>
      <c r="U49" s="148" t="str">
        <f>IF(ISBLANK(C49),"",DAYS360(C48,Tabelle2[[#This Row],[Fälligkeit]],TRUE))</f>
        <v/>
      </c>
    </row>
    <row r="50" spans="2:21" ht="24" customHeight="1">
      <c r="B50" s="75"/>
      <c r="C50" s="75"/>
      <c r="D50" s="58" t="str">
        <f t="shared" si="2"/>
        <v/>
      </c>
      <c r="E50" s="59" t="str">
        <f>IF(ISBLANK(Tabelle2[[#This Row],[Fälligkeit]]),"",Währung)</f>
        <v/>
      </c>
      <c r="F50" s="60" t="str">
        <f t="shared" si="6"/>
        <v/>
      </c>
      <c r="G50" s="60" t="str">
        <f t="shared" si="0"/>
        <v/>
      </c>
      <c r="H50" s="76"/>
      <c r="I50" s="77"/>
      <c r="J50" s="63" t="str">
        <f>IF(ISBLANK(Tabelle2[[#This Row],[Euribor/ Libor]]),"",IF(Zerofloor=1,IF(Satz&lt;0,0+Marge,Satz+Marge),Satz+Marge))</f>
        <v/>
      </c>
      <c r="K50" s="62">
        <f t="shared" si="1"/>
        <v>0</v>
      </c>
      <c r="L50" s="76"/>
      <c r="M50" s="75"/>
      <c r="N50" s="62" t="str">
        <f>IF(Tabelle2[[#This Row],[Status]]="Entschädigung beantragt",Tabelle2[[#This Row],[Kapitalrate]]-Tabelle2[[#This Row],[(anteilig) bezahlter Kapitalbetrag]]+Tabelle2[[#This Row],[Zinsen]]-Tabelle2[[#This Row],[(anteilig) bezahlte Zinsen]],"")</f>
        <v/>
      </c>
      <c r="O50" s="62" t="str">
        <f>IFERROR(ROUND(SB_Betrag*Tabelle2[[#This Row],[Saldo nach Abzügen]],2),"")</f>
        <v/>
      </c>
      <c r="P50" s="62" t="str">
        <f>IFERROR(Tabelle2[[#This Row],[Saldo nach Abzügen]]-Tabelle2[[#This Row],[Selbstbehalt]],"")</f>
        <v/>
      </c>
      <c r="R50" s="37">
        <f t="shared" si="3"/>
        <v>0</v>
      </c>
      <c r="S50" s="37">
        <f t="shared" si="4"/>
        <v>0</v>
      </c>
      <c r="T50" s="37">
        <f t="shared" si="5"/>
        <v>0</v>
      </c>
      <c r="U50" s="148" t="str">
        <f>IF(ISBLANK(C50),"",DAYS360(C49,Tabelle2[[#This Row],[Fälligkeit]],TRUE))</f>
        <v/>
      </c>
    </row>
    <row r="51" spans="2:21" ht="24" customHeight="1">
      <c r="B51" s="75"/>
      <c r="C51" s="75"/>
      <c r="D51" s="58" t="str">
        <f t="shared" si="2"/>
        <v/>
      </c>
      <c r="E51" s="59" t="str">
        <f>IF(ISBLANK(Tabelle2[[#This Row],[Fälligkeit]]),"",Währung)</f>
        <v/>
      </c>
      <c r="F51" s="60" t="str">
        <f t="shared" si="6"/>
        <v/>
      </c>
      <c r="G51" s="60" t="str">
        <f t="shared" si="0"/>
        <v/>
      </c>
      <c r="H51" s="76"/>
      <c r="I51" s="77"/>
      <c r="J51" s="63" t="str">
        <f>IF(ISBLANK(Tabelle2[[#This Row],[Euribor/ Libor]]),"",IF(Zerofloor=1,IF(Satz&lt;0,0+Marge,Satz+Marge),Satz+Marge))</f>
        <v/>
      </c>
      <c r="K51" s="62">
        <f t="shared" si="1"/>
        <v>0</v>
      </c>
      <c r="L51" s="76"/>
      <c r="M51" s="75"/>
      <c r="N51" s="62" t="str">
        <f>IF(Tabelle2[[#This Row],[Status]]="Entschädigung beantragt",Tabelle2[[#This Row],[Kapitalrate]]-Tabelle2[[#This Row],[(anteilig) bezahlter Kapitalbetrag]]+Tabelle2[[#This Row],[Zinsen]]-Tabelle2[[#This Row],[(anteilig) bezahlte Zinsen]],"")</f>
        <v/>
      </c>
      <c r="O51" s="62" t="str">
        <f>IFERROR(ROUND(SB_Betrag*Tabelle2[[#This Row],[Saldo nach Abzügen]],2),"")</f>
        <v/>
      </c>
      <c r="P51" s="62" t="str">
        <f>IFERROR(Tabelle2[[#This Row],[Saldo nach Abzügen]]-Tabelle2[[#This Row],[Selbstbehalt]],"")</f>
        <v/>
      </c>
      <c r="R51" s="37">
        <f t="shared" si="3"/>
        <v>0</v>
      </c>
      <c r="S51" s="37">
        <f t="shared" si="4"/>
        <v>0</v>
      </c>
      <c r="T51" s="37">
        <f t="shared" si="5"/>
        <v>0</v>
      </c>
      <c r="U51" s="148" t="str">
        <f>IF(ISBLANK(C51),"",DAYS360(Tabelle2[[#This Row],[Fälligkeit]],C50,TRUE))</f>
        <v/>
      </c>
    </row>
    <row r="52" spans="2:21" ht="24" customHeight="1">
      <c r="B52" s="75"/>
      <c r="C52" s="75"/>
      <c r="D52" s="58" t="str">
        <f t="shared" si="2"/>
        <v/>
      </c>
      <c r="E52" s="59" t="str">
        <f>IF(ISBLANK(Tabelle2[[#This Row],[Fälligkeit]]),"",Währung)</f>
        <v/>
      </c>
      <c r="F52" s="60" t="str">
        <f t="shared" si="6"/>
        <v/>
      </c>
      <c r="G52" s="60" t="str">
        <f t="shared" si="0"/>
        <v/>
      </c>
      <c r="H52" s="76"/>
      <c r="I52" s="77"/>
      <c r="J52" s="63" t="str">
        <f>IF(ISBLANK(Tabelle2[[#This Row],[Euribor/ Libor]]),"",IF(Zerofloor=1,IF(Satz&lt;0,0+Marge,Satz+Marge),Satz+Marge))</f>
        <v/>
      </c>
      <c r="K52" s="62">
        <f t="shared" si="1"/>
        <v>0</v>
      </c>
      <c r="L52" s="76"/>
      <c r="M52" s="75"/>
      <c r="N52" s="62" t="str">
        <f>IF(Tabelle2[[#This Row],[Status]]="Entschädigung beantragt",Tabelle2[[#This Row],[Kapitalrate]]-Tabelle2[[#This Row],[(anteilig) bezahlter Kapitalbetrag]]+Tabelle2[[#This Row],[Zinsen]]-Tabelle2[[#This Row],[(anteilig) bezahlte Zinsen]],"")</f>
        <v/>
      </c>
      <c r="O52" s="62" t="str">
        <f>IFERROR(ROUND(SB_Betrag*Tabelle2[[#This Row],[Saldo nach Abzügen]],2),"")</f>
        <v/>
      </c>
      <c r="P52" s="62" t="str">
        <f>IFERROR(Tabelle2[[#This Row],[Saldo nach Abzügen]]-Tabelle2[[#This Row],[Selbstbehalt]],"")</f>
        <v/>
      </c>
      <c r="R52" s="37">
        <f t="shared" si="3"/>
        <v>0</v>
      </c>
      <c r="S52" s="37">
        <f t="shared" si="4"/>
        <v>0</v>
      </c>
      <c r="T52" s="37">
        <f t="shared" si="5"/>
        <v>0</v>
      </c>
      <c r="U52" s="148" t="str">
        <f>IF(ISBLANK(C52),"",DAYS360(Tabelle2[[#This Row],[Fälligkeit]],C51,TRUE))</f>
        <v/>
      </c>
    </row>
    <row r="53" spans="2:21" ht="24" customHeight="1">
      <c r="B53" s="75"/>
      <c r="C53" s="75"/>
      <c r="D53" s="58" t="str">
        <f t="shared" si="2"/>
        <v/>
      </c>
      <c r="E53" s="59" t="str">
        <f>IF(ISBLANK(Tabelle2[[#This Row],[Fälligkeit]]),"",Währung)</f>
        <v/>
      </c>
      <c r="F53" s="60" t="str">
        <f t="shared" si="6"/>
        <v/>
      </c>
      <c r="G53" s="60" t="str">
        <f t="shared" si="0"/>
        <v/>
      </c>
      <c r="H53" s="76"/>
      <c r="I53" s="77"/>
      <c r="J53" s="63" t="str">
        <f>IF(ISBLANK(Tabelle2[[#This Row],[Euribor/ Libor]]),"",IF(Zerofloor=1,IF(Satz&lt;0,0+Marge,Satz+Marge),Satz+Marge))</f>
        <v/>
      </c>
      <c r="K53" s="62">
        <f t="shared" si="1"/>
        <v>0</v>
      </c>
      <c r="L53" s="76"/>
      <c r="M53" s="75"/>
      <c r="N53" s="62" t="str">
        <f>IF(Tabelle2[[#This Row],[Status]]="Entschädigung beantragt",Tabelle2[[#This Row],[Kapitalrate]]-Tabelle2[[#This Row],[(anteilig) bezahlter Kapitalbetrag]]+Tabelle2[[#This Row],[Zinsen]]-Tabelle2[[#This Row],[(anteilig) bezahlte Zinsen]],"")</f>
        <v/>
      </c>
      <c r="O53" s="62" t="str">
        <f>IFERROR(ROUND(SB_Betrag*Tabelle2[[#This Row],[Saldo nach Abzügen]],2),"")</f>
        <v/>
      </c>
      <c r="P53" s="62" t="str">
        <f>IFERROR(Tabelle2[[#This Row],[Saldo nach Abzügen]]-Tabelle2[[#This Row],[Selbstbehalt]],"")</f>
        <v/>
      </c>
      <c r="R53" s="37">
        <f t="shared" si="3"/>
        <v>0</v>
      </c>
      <c r="S53" s="37">
        <f t="shared" si="4"/>
        <v>0</v>
      </c>
      <c r="T53" s="37">
        <f t="shared" si="5"/>
        <v>0</v>
      </c>
      <c r="U53" s="148" t="str">
        <f>IF(ISBLANK(C53),"",DAYS360(Tabelle2[[#This Row],[Fälligkeit]],C52,TRUE))</f>
        <v/>
      </c>
    </row>
    <row r="54" spans="2:21" ht="24" customHeight="1">
      <c r="B54" s="75"/>
      <c r="C54" s="75"/>
      <c r="D54" s="58" t="str">
        <f t="shared" si="2"/>
        <v/>
      </c>
      <c r="E54" s="59" t="str">
        <f>IF(ISBLANK(Tabelle2[[#This Row],[Fälligkeit]]),"",Währung)</f>
        <v/>
      </c>
      <c r="F54" s="60" t="str">
        <f t="shared" si="6"/>
        <v/>
      </c>
      <c r="G54" s="60" t="str">
        <f>IFERROR(IF((Restkapital-Kapitalrate)&gt;100,Kapitalrate,Kapitalrate+(Restkapital-Kapitalrate)),"")</f>
        <v/>
      </c>
      <c r="H54" s="76"/>
      <c r="I54" s="77"/>
      <c r="J54" s="61" t="str">
        <f>IF(ISBLANK(Tabelle2[[#This Row],[Euribor/ Libor]]),"",IF(Zerofloor=1,IF(Satz&lt;0,0+Marge,Satz+Marge),Satz+Marge))</f>
        <v/>
      </c>
      <c r="K54" s="62">
        <f t="shared" si="1"/>
        <v>0</v>
      </c>
      <c r="L54" s="76"/>
      <c r="M54" s="75"/>
      <c r="N54" s="62" t="str">
        <f>IF(Tabelle2[[#This Row],[Status]]="Entschädigung beantragt",Tabelle2[[#This Row],[Kapitalrate]]-Tabelle2[[#This Row],[(anteilig) bezahlter Kapitalbetrag]]+Tabelle2[[#This Row],[Zinsen]]-Tabelle2[[#This Row],[(anteilig) bezahlte Zinsen]],"")</f>
        <v/>
      </c>
      <c r="O54" s="62" t="str">
        <f>IFERROR(ROUND(SB_Betrag*Tabelle2[[#This Row],[Saldo nach Abzügen]],2),"")</f>
        <v/>
      </c>
      <c r="P54" s="62" t="str">
        <f>IFERROR(Tabelle2[[#This Row],[Saldo nach Abzügen]]-Tabelle2[[#This Row],[Selbstbehalt]],"")</f>
        <v/>
      </c>
      <c r="R54" s="37">
        <f t="shared" si="3"/>
        <v>0</v>
      </c>
      <c r="S54" s="37">
        <f t="shared" si="4"/>
        <v>0</v>
      </c>
      <c r="T54" s="37">
        <f t="shared" si="5"/>
        <v>0</v>
      </c>
      <c r="U54" s="148" t="str">
        <f>IF(ISBLANK(C54),"",DAYS360(Tabelle2[[#This Row],[Fälligkeit]],C53,TRUE))</f>
        <v/>
      </c>
    </row>
    <row r="55" spans="2:21" ht="24" customHeight="1">
      <c r="B55" s="75"/>
      <c r="C55" s="75"/>
      <c r="D55" s="58" t="str">
        <f t="shared" si="2"/>
        <v/>
      </c>
      <c r="E55" s="59" t="str">
        <f>IF(ISBLANK(Tabelle2[[#This Row],[Fälligkeit]]),"",Währung)</f>
        <v/>
      </c>
      <c r="F55" s="60" t="str">
        <f>IFERROR(ROUND(F54-G54,2)*AND(F54&gt;G54),"")</f>
        <v/>
      </c>
      <c r="G55" s="60" t="str">
        <f t="shared" si="0"/>
        <v/>
      </c>
      <c r="H55" s="76"/>
      <c r="I55" s="77"/>
      <c r="J55" s="63" t="str">
        <f>IF(ISBLANK(Tabelle2[[#This Row],[Euribor/ Libor]]),"",IF(Zerofloor=1,IF(Satz&lt;0,0+Marge,Satz+Marge),Satz+Marge))</f>
        <v/>
      </c>
      <c r="K55" s="62">
        <f t="shared" si="1"/>
        <v>0</v>
      </c>
      <c r="L55" s="76"/>
      <c r="M55" s="75"/>
      <c r="N55" s="62" t="str">
        <f>IF(Tabelle2[[#This Row],[Status]]="Entschädigung beantragt",Tabelle2[[#This Row],[Kapitalrate]]-Tabelle2[[#This Row],[(anteilig) bezahlter Kapitalbetrag]]+Tabelle2[[#This Row],[Zinsen]]-Tabelle2[[#This Row],[(anteilig) bezahlte Zinsen]],"")</f>
        <v/>
      </c>
      <c r="O55" s="62" t="str">
        <f>IFERROR(ROUND(SB_Betrag*Tabelle2[[#This Row],[Saldo nach Abzügen]],2),"")</f>
        <v/>
      </c>
      <c r="P55" s="62" t="str">
        <f>IFERROR(Tabelle2[[#This Row],[Saldo nach Abzügen]]-Tabelle2[[#This Row],[Selbstbehalt]],"")</f>
        <v/>
      </c>
      <c r="R55" s="37">
        <f t="shared" si="3"/>
        <v>0</v>
      </c>
      <c r="S55" s="37">
        <f t="shared" si="4"/>
        <v>0</v>
      </c>
      <c r="T55" s="37">
        <f t="shared" si="5"/>
        <v>0</v>
      </c>
      <c r="U55" s="148" t="str">
        <f>IF(ISBLANK(C55),"",DAYS360(Tabelle2[[#This Row],[Fälligkeit]],C54,TRUE))</f>
        <v/>
      </c>
    </row>
    <row r="56" spans="2:21" ht="24" customHeight="1">
      <c r="B56" s="75"/>
      <c r="C56" s="75"/>
      <c r="D56" s="58" t="str">
        <f t="shared" si="2"/>
        <v/>
      </c>
      <c r="E56" s="59" t="str">
        <f>IF(ISBLANK(Tabelle2[[#This Row],[Fälligkeit]]),"",Währung)</f>
        <v/>
      </c>
      <c r="F56" s="60" t="str">
        <f t="shared" si="6"/>
        <v/>
      </c>
      <c r="G56" s="60" t="str">
        <f t="shared" si="0"/>
        <v/>
      </c>
      <c r="H56" s="76"/>
      <c r="I56" s="77"/>
      <c r="J56" s="63" t="str">
        <f>IF(ISBLANK(Tabelle2[[#This Row],[Euribor/ Libor]]),"",IF(Zerofloor=1,IF(Satz&lt;0,0+Marge,Satz+Marge),Satz+Marge))</f>
        <v/>
      </c>
      <c r="K56" s="62">
        <f t="shared" si="1"/>
        <v>0</v>
      </c>
      <c r="L56" s="76"/>
      <c r="M56" s="75"/>
      <c r="N56" s="62" t="str">
        <f>IF(Tabelle2[[#This Row],[Status]]="Entschädigung beantragt",Tabelle2[[#This Row],[Kapitalrate]]-Tabelle2[[#This Row],[(anteilig) bezahlter Kapitalbetrag]]+Tabelle2[[#This Row],[Zinsen]]-Tabelle2[[#This Row],[(anteilig) bezahlte Zinsen]],"")</f>
        <v/>
      </c>
      <c r="O56" s="62" t="str">
        <f>IFERROR(ROUND(SB_Betrag*Tabelle2[[#This Row],[Saldo nach Abzügen]],2),"")</f>
        <v/>
      </c>
      <c r="P56" s="62" t="str">
        <f>IFERROR(Tabelle2[[#This Row],[Saldo nach Abzügen]]-Tabelle2[[#This Row],[Selbstbehalt]],"")</f>
        <v/>
      </c>
      <c r="R56" s="37">
        <f t="shared" si="3"/>
        <v>0</v>
      </c>
      <c r="S56" s="37">
        <f t="shared" si="4"/>
        <v>0</v>
      </c>
      <c r="T56" s="37">
        <f t="shared" si="5"/>
        <v>0</v>
      </c>
      <c r="U56" s="148" t="str">
        <f>IF(ISBLANK(C56),"",DAYS360(Tabelle2[[#This Row],[Fälligkeit]],C55,TRUE))</f>
        <v/>
      </c>
    </row>
    <row r="57" spans="2:21" ht="24" customHeight="1">
      <c r="B57" s="75"/>
      <c r="C57" s="75"/>
      <c r="D57" s="58" t="str">
        <f t="shared" si="2"/>
        <v/>
      </c>
      <c r="E57" s="59" t="str">
        <f>IF(ISBLANK(Tabelle2[[#This Row],[Fälligkeit]]),"",Währung)</f>
        <v/>
      </c>
      <c r="F57" s="60" t="str">
        <f t="shared" si="6"/>
        <v/>
      </c>
      <c r="G57" s="60" t="str">
        <f>IFERROR(IF((Restkapital-Kapitalrate)&gt;100,Kapitalrate,Kapitalrate+(Restkapital-Kapitalrate)),"")</f>
        <v/>
      </c>
      <c r="H57" s="76"/>
      <c r="I57" s="77"/>
      <c r="J57" s="63" t="str">
        <f>IF(ISBLANK(Tabelle2[[#This Row],[Euribor/ Libor]]),"",IF(Zerofloor=1,IF(Satz&lt;0,0+Marge,Satz+Marge),Satz+Marge))</f>
        <v/>
      </c>
      <c r="K57" s="62">
        <f t="shared" si="1"/>
        <v>0</v>
      </c>
      <c r="L57" s="76"/>
      <c r="M57" s="75"/>
      <c r="N57" s="62" t="str">
        <f>IF(Tabelle2[[#This Row],[Status]]="Entschädigung beantragt",Tabelle2[[#This Row],[Kapitalrate]]-Tabelle2[[#This Row],[(anteilig) bezahlter Kapitalbetrag]]+Tabelle2[[#This Row],[Zinsen]]-Tabelle2[[#This Row],[(anteilig) bezahlte Zinsen]],"")</f>
        <v/>
      </c>
      <c r="O57" s="62" t="str">
        <f>IFERROR(ROUND(SB_Betrag*Tabelle2[[#This Row],[Saldo nach Abzügen]],2),"")</f>
        <v/>
      </c>
      <c r="P57" s="62" t="str">
        <f>IFERROR(Tabelle2[[#This Row],[Saldo nach Abzügen]]-Tabelle2[[#This Row],[Selbstbehalt]],"")</f>
        <v/>
      </c>
      <c r="R57" s="37">
        <f t="shared" si="3"/>
        <v>0</v>
      </c>
      <c r="S57" s="37">
        <f t="shared" si="4"/>
        <v>0</v>
      </c>
      <c r="T57" s="37">
        <f t="shared" si="5"/>
        <v>0</v>
      </c>
      <c r="U57" s="148" t="str">
        <f>IF(ISBLANK(C57),"",DAYS360(Tabelle2[[#This Row],[Fälligkeit]],C56,TRUE))</f>
        <v/>
      </c>
    </row>
    <row r="58" spans="2:21" ht="24" customHeight="1">
      <c r="B58" s="75"/>
      <c r="C58" s="75"/>
      <c r="D58" s="58" t="str">
        <f t="shared" si="2"/>
        <v/>
      </c>
      <c r="E58" s="59" t="str">
        <f>IF(ISBLANK(Tabelle2[[#This Row],[Fälligkeit]]),"",Währung)</f>
        <v/>
      </c>
      <c r="F58" s="60" t="str">
        <f t="shared" si="6"/>
        <v/>
      </c>
      <c r="G58" s="60" t="str">
        <f>IFERROR(IF((Restkapital-Kapitalrate)&gt;100,Kapitalrate,Kapitalrate+(Restkapital-Kapitalrate)),"")</f>
        <v/>
      </c>
      <c r="H58" s="76"/>
      <c r="I58" s="77"/>
      <c r="J58" s="63" t="str">
        <f>IF(ISBLANK(Tabelle2[[#This Row],[Euribor/ Libor]]),"",IF(Zerofloor=1,IF(Satz&lt;0,0+Marge,Satz+Marge),Satz+Marge))</f>
        <v/>
      </c>
      <c r="K58" s="62">
        <f t="shared" si="1"/>
        <v>0</v>
      </c>
      <c r="L58" s="76"/>
      <c r="M58" s="75"/>
      <c r="N58" s="62" t="str">
        <f>IF(Tabelle2[[#This Row],[Status]]="Entschädigung beantragt",Tabelle2[[#This Row],[Kapitalrate]]-Tabelle2[[#This Row],[(anteilig) bezahlter Kapitalbetrag]]+Tabelle2[[#This Row],[Zinsen]]-Tabelle2[[#This Row],[(anteilig) bezahlte Zinsen]],"")</f>
        <v/>
      </c>
      <c r="O58" s="62" t="str">
        <f>IFERROR(ROUND(SB_Betrag*Tabelle2[[#This Row],[Saldo nach Abzügen]],2),"")</f>
        <v/>
      </c>
      <c r="P58" s="62" t="str">
        <f>IFERROR(Tabelle2[[#This Row],[Saldo nach Abzügen]]-Tabelle2[[#This Row],[Selbstbehalt]],"")</f>
        <v/>
      </c>
      <c r="R58" s="37">
        <f t="shared" si="3"/>
        <v>0</v>
      </c>
      <c r="S58" s="37">
        <f t="shared" si="4"/>
        <v>0</v>
      </c>
      <c r="T58" s="37">
        <f t="shared" si="5"/>
        <v>0</v>
      </c>
      <c r="U58" s="148" t="str">
        <f>IF(ISBLANK(C58),"",DAYS360(Tabelle2[[#This Row],[Fälligkeit]],C57,TRUE))</f>
        <v/>
      </c>
    </row>
    <row r="59" spans="2:21" ht="24" customHeight="1">
      <c r="B59" s="75"/>
      <c r="C59" s="75"/>
      <c r="D59" s="58" t="str">
        <f t="shared" si="2"/>
        <v/>
      </c>
      <c r="E59" s="59" t="str">
        <f>IF(ISBLANK(Tabelle2[[#This Row],[Fälligkeit]]),"",Währung)</f>
        <v/>
      </c>
      <c r="F59" s="60" t="str">
        <f t="shared" si="6"/>
        <v/>
      </c>
      <c r="G59" s="60" t="str">
        <f>IFERROR(IF((Restkapital-Kapitalrate)&gt;100,Kapitalrate,Kapitalrate+(Restkapital-Kapitalrate)),"")</f>
        <v/>
      </c>
      <c r="H59" s="76"/>
      <c r="I59" s="77"/>
      <c r="J59" s="63" t="str">
        <f>IF(ISBLANK(Tabelle2[[#This Row],[Euribor/ Libor]]),"",IF(Zerofloor=1,IF(Satz&lt;0,0+Marge,Satz+Marge),Satz+Marge))</f>
        <v/>
      </c>
      <c r="K59" s="62">
        <f t="shared" si="1"/>
        <v>0</v>
      </c>
      <c r="L59" s="76"/>
      <c r="M59" s="75"/>
      <c r="N59" s="62" t="str">
        <f>IF(Tabelle2[[#This Row],[Status]]="Entschädigung beantragt",Tabelle2[[#This Row],[Kapitalrate]]-Tabelle2[[#This Row],[(anteilig) bezahlter Kapitalbetrag]]+Tabelle2[[#This Row],[Zinsen]]-Tabelle2[[#This Row],[(anteilig) bezahlte Zinsen]],"")</f>
        <v/>
      </c>
      <c r="O59" s="62" t="str">
        <f>IFERROR(ROUND(SB_Betrag*Tabelle2[[#This Row],[Saldo nach Abzügen]],2),"")</f>
        <v/>
      </c>
      <c r="P59" s="62" t="str">
        <f>IFERROR(Tabelle2[[#This Row],[Saldo nach Abzügen]]-Tabelle2[[#This Row],[Selbstbehalt]],"")</f>
        <v/>
      </c>
      <c r="R59" s="37">
        <f t="shared" si="3"/>
        <v>0</v>
      </c>
      <c r="S59" s="37">
        <f t="shared" si="4"/>
        <v>0</v>
      </c>
      <c r="T59" s="37">
        <f t="shared" si="5"/>
        <v>0</v>
      </c>
      <c r="U59" s="148" t="str">
        <f>IF(ISBLANK(C59),"",DAYS360(Tabelle2[[#This Row],[Fälligkeit]],C58,TRUE))</f>
        <v/>
      </c>
    </row>
    <row r="60" spans="2:21" ht="24" customHeight="1">
      <c r="B60" s="75"/>
      <c r="C60" s="75"/>
      <c r="D60" s="58" t="str">
        <f t="shared" si="2"/>
        <v/>
      </c>
      <c r="E60" s="59" t="str">
        <f>IF(ISBLANK(Tabelle2[[#This Row],[Fälligkeit]]),"",Währung)</f>
        <v/>
      </c>
      <c r="F60" s="60" t="str">
        <f t="shared" si="6"/>
        <v/>
      </c>
      <c r="G60" s="60" t="str">
        <f t="shared" si="0"/>
        <v/>
      </c>
      <c r="H60" s="76"/>
      <c r="I60" s="77"/>
      <c r="J60" s="63" t="str">
        <f>IF(ISBLANK(Tabelle2[[#This Row],[Euribor/ Libor]]),"",IF(Zerofloor=1,IF(Satz&lt;0,0+Marge,Satz+Marge),Satz+Marge))</f>
        <v/>
      </c>
      <c r="K60" s="62">
        <f t="shared" si="1"/>
        <v>0</v>
      </c>
      <c r="L60" s="76"/>
      <c r="M60" s="75"/>
      <c r="N60" s="62" t="str">
        <f>IF(Tabelle2[[#This Row],[Status]]="Entschädigung beantragt",Tabelle2[[#This Row],[Kapitalrate]]-Tabelle2[[#This Row],[(anteilig) bezahlter Kapitalbetrag]]+Tabelle2[[#This Row],[Zinsen]]-Tabelle2[[#This Row],[(anteilig) bezahlte Zinsen]],"")</f>
        <v/>
      </c>
      <c r="O60" s="62" t="str">
        <f>IFERROR(ROUND(SB_Betrag*Tabelle2[[#This Row],[Saldo nach Abzügen]],2),"")</f>
        <v/>
      </c>
      <c r="P60" s="62" t="str">
        <f>IFERROR(Tabelle2[[#This Row],[Saldo nach Abzügen]]-Tabelle2[[#This Row],[Selbstbehalt]],"")</f>
        <v/>
      </c>
      <c r="R60" s="37">
        <f t="shared" si="3"/>
        <v>0</v>
      </c>
      <c r="S60" s="37">
        <f t="shared" si="4"/>
        <v>0</v>
      </c>
      <c r="T60" s="37">
        <f t="shared" si="5"/>
        <v>0</v>
      </c>
      <c r="U60" s="148" t="str">
        <f>IF(ISBLANK(C60),"",DAYS360(Tabelle2[[#This Row],[Fälligkeit]],C59,TRUE))</f>
        <v/>
      </c>
    </row>
    <row r="61" spans="2:21" ht="24" customHeight="1">
      <c r="B61" s="75"/>
      <c r="C61" s="75"/>
      <c r="D61" s="58" t="str">
        <f t="shared" si="2"/>
        <v/>
      </c>
      <c r="E61" s="144" t="str">
        <f>IF(ISBLANK(Tabelle2[[#This Row],[Fälligkeit]]),"",Währung)</f>
        <v/>
      </c>
      <c r="F61" s="60" t="str">
        <f t="shared" si="6"/>
        <v/>
      </c>
      <c r="G61" s="145" t="str">
        <f>IFERROR(IF((Restkapital-Kapitalrate)&gt;100,Kapitalrate,Kapitalrate+(Restkapital-Kapitalrate)),"")</f>
        <v/>
      </c>
      <c r="H61" s="76"/>
      <c r="I61" s="77"/>
      <c r="J61" s="61" t="str">
        <f>IF(ISBLANK(Tabelle2[[#This Row],[Euribor/ Libor]]),"",IF(Zerofloor=1,IF(Satz&lt;0,0+Marge,Satz+Marge),Satz+Marge))</f>
        <v/>
      </c>
      <c r="K61" s="62">
        <f t="shared" si="1"/>
        <v>0</v>
      </c>
      <c r="L61" s="146"/>
      <c r="M61" s="75"/>
      <c r="N61" s="147" t="str">
        <f>IF(Tabelle2[[#This Row],[Status]]="Entschädigung beantragt",Tabelle2[[#This Row],[Kapitalrate]]-Tabelle2[[#This Row],[(anteilig) bezahlter Kapitalbetrag]]+Tabelle2[[#This Row],[Zinsen]]-Tabelle2[[#This Row],[(anteilig) bezahlte Zinsen]],"")</f>
        <v/>
      </c>
      <c r="O61" s="147" t="str">
        <f>IFERROR(ROUND(SB_Betrag*Tabelle2[[#This Row],[Saldo nach Abzügen]],2),"")</f>
        <v/>
      </c>
      <c r="P61" s="147" t="str">
        <f>IFERROR(Tabelle2[[#This Row],[Saldo nach Abzügen]]-Tabelle2[[#This Row],[Selbstbehalt]],"")</f>
        <v/>
      </c>
      <c r="R61" s="37"/>
      <c r="S61" s="37"/>
    </row>
    <row r="62" spans="2:21">
      <c r="B62" s="132"/>
      <c r="C62" s="132"/>
      <c r="D62" s="133"/>
      <c r="E62" s="133"/>
      <c r="F62" s="134"/>
      <c r="G62" s="135">
        <f>SUBTOTAL(109,Tabelle2[Kapitalrate])</f>
        <v>0</v>
      </c>
      <c r="H62" s="136">
        <f>SUBTOTAL(109,H31:H61)</f>
        <v>0</v>
      </c>
      <c r="I62" s="137"/>
      <c r="J62" s="138"/>
      <c r="K62" s="138">
        <f>SUBTOTAL(109,K31:K61)</f>
        <v>0</v>
      </c>
      <c r="L62" s="136">
        <f>SUBTOTAL(109,L31:L61)</f>
        <v>0</v>
      </c>
      <c r="M62" s="143"/>
      <c r="N62" s="139">
        <f>SUBTOTAL(109,N31:N61)</f>
        <v>0</v>
      </c>
      <c r="O62" s="139"/>
      <c r="P62" s="139">
        <f>SUBTOTAL(109,Tabelle2[Entschädigungsbetrag])</f>
        <v>0</v>
      </c>
      <c r="R62" s="109"/>
      <c r="S62" s="109"/>
    </row>
    <row r="63" spans="2:21">
      <c r="B63" s="50" t="s">
        <v>89</v>
      </c>
      <c r="C63" s="44"/>
      <c r="D63" s="44"/>
      <c r="E63" s="44"/>
      <c r="F63" s="44"/>
      <c r="G63" s="51">
        <f>IF(F33=SUM(G33:G60),TRUE,SUM(G33:G62))</f>
        <v>0</v>
      </c>
      <c r="H63" s="44"/>
      <c r="I63" s="44"/>
      <c r="J63" s="44"/>
      <c r="K63" s="51" t="b">
        <f>IF(Vorlaufzinsen+Tabelle2[[#Totals],[Zinsen]]&lt;=D27,TRUE,FALSE)</f>
        <v>1</v>
      </c>
      <c r="R63" s="109"/>
      <c r="S63" s="109"/>
    </row>
    <row r="64" spans="2:21">
      <c r="C64" s="36"/>
      <c r="D64" s="35"/>
      <c r="E64" s="35"/>
      <c r="F64" s="35"/>
      <c r="G64" s="35"/>
      <c r="H64" s="35"/>
      <c r="I64" s="35"/>
      <c r="J64" s="35"/>
      <c r="K64" s="35"/>
      <c r="R64" s="109"/>
      <c r="S64" s="109"/>
    </row>
    <row r="65" spans="2:15">
      <c r="C65" s="36"/>
      <c r="D65" s="35"/>
      <c r="E65" s="35"/>
      <c r="F65" s="35"/>
      <c r="G65" s="35"/>
      <c r="H65" s="35"/>
      <c r="I65" s="35"/>
      <c r="J65" s="35"/>
      <c r="K65" s="35"/>
    </row>
    <row r="66" spans="2:15">
      <c r="B66" s="43" t="s">
        <v>87</v>
      </c>
      <c r="C66" s="43"/>
      <c r="D66" s="43"/>
    </row>
    <row r="67" spans="2:15">
      <c r="B67" s="170"/>
      <c r="C67" s="171"/>
      <c r="D67" s="171"/>
      <c r="E67" s="171"/>
      <c r="F67" s="171"/>
      <c r="G67" s="171"/>
      <c r="H67" s="171"/>
      <c r="I67" s="171"/>
      <c r="J67" s="171"/>
      <c r="K67" s="171"/>
      <c r="L67" s="171"/>
      <c r="M67" s="171"/>
      <c r="N67" s="171"/>
      <c r="O67" s="171"/>
    </row>
    <row r="68" spans="2:15">
      <c r="B68" s="171"/>
      <c r="C68" s="171"/>
      <c r="D68" s="171"/>
      <c r="E68" s="171"/>
      <c r="F68" s="171"/>
      <c r="G68" s="171"/>
      <c r="H68" s="171"/>
      <c r="I68" s="171"/>
      <c r="J68" s="171"/>
      <c r="K68" s="171"/>
      <c r="L68" s="171"/>
      <c r="M68" s="171"/>
      <c r="N68" s="171"/>
      <c r="O68" s="171"/>
    </row>
    <row r="69" spans="2:15">
      <c r="B69" s="171"/>
      <c r="C69" s="171"/>
      <c r="D69" s="171"/>
      <c r="E69" s="171"/>
      <c r="F69" s="171"/>
      <c r="G69" s="171"/>
      <c r="H69" s="171"/>
      <c r="I69" s="171"/>
      <c r="J69" s="171"/>
      <c r="K69" s="171"/>
      <c r="L69" s="171"/>
      <c r="M69" s="171"/>
      <c r="N69" s="171"/>
      <c r="O69" s="171"/>
    </row>
    <row r="70" spans="2:15">
      <c r="B70" s="171"/>
      <c r="C70" s="171"/>
      <c r="D70" s="171"/>
      <c r="E70" s="171"/>
      <c r="F70" s="171"/>
      <c r="G70" s="171"/>
      <c r="H70" s="171"/>
      <c r="I70" s="171"/>
      <c r="J70" s="171"/>
      <c r="K70" s="171"/>
      <c r="L70" s="171"/>
      <c r="M70" s="171"/>
      <c r="N70" s="171"/>
      <c r="O70" s="171"/>
    </row>
    <row r="71" spans="2:15">
      <c r="B71" s="171"/>
      <c r="C71" s="171"/>
      <c r="D71" s="171"/>
      <c r="E71" s="171"/>
      <c r="F71" s="171"/>
      <c r="G71" s="171"/>
      <c r="H71" s="171"/>
      <c r="I71" s="171"/>
      <c r="J71" s="171"/>
      <c r="K71" s="171"/>
      <c r="L71" s="171"/>
      <c r="M71" s="171"/>
      <c r="N71" s="171"/>
      <c r="O71" s="171"/>
    </row>
    <row r="72" spans="2:15">
      <c r="B72" s="171"/>
      <c r="C72" s="171"/>
      <c r="D72" s="171"/>
      <c r="E72" s="171"/>
      <c r="F72" s="171"/>
      <c r="G72" s="171"/>
      <c r="H72" s="171"/>
      <c r="I72" s="171"/>
      <c r="J72" s="171"/>
      <c r="K72" s="171"/>
      <c r="L72" s="171"/>
      <c r="M72" s="171"/>
      <c r="N72" s="171"/>
      <c r="O72" s="171"/>
    </row>
  </sheetData>
  <sheetProtection algorithmName="SHA-512" hashValue="nlhTv1R8brajCr+KdY8e92g8wmrPrCZTvwR3+Y0Ctj2cBBZMUbJtpuRAjiCJ0CxtepeH91KYoxdO5J15uf9Zpw==" saltValue="vHWelYV/lQjY4T2jIOhYbA==" spinCount="100000" sheet="1" objects="1" scenarios="1"/>
  <mergeCells count="1">
    <mergeCell ref="B67:O72"/>
  </mergeCells>
  <conditionalFormatting sqref="I31:I61">
    <cfRule type="cellIs" dxfId="40" priority="5" operator="lessThan">
      <formula>0</formula>
    </cfRule>
  </conditionalFormatting>
  <conditionalFormatting sqref="G63">
    <cfRule type="cellIs" dxfId="39" priority="3" operator="equal">
      <formula>FALSE</formula>
    </cfRule>
    <cfRule type="cellIs" dxfId="38" priority="4" operator="equal">
      <formula>TRUE</formula>
    </cfRule>
  </conditionalFormatting>
  <conditionalFormatting sqref="K63">
    <cfRule type="cellIs" dxfId="37" priority="1" operator="equal">
      <formula>FALSE</formula>
    </cfRule>
    <cfRule type="cellIs" dxfId="36" priority="2" operator="equal">
      <formula>TRUE</formula>
    </cfRule>
  </conditionalFormatting>
  <pageMargins left="0.25" right="0.25" top="0.75" bottom="0.75" header="0.3" footer="0.3"/>
  <pageSetup paperSize="9" scale="35" fitToWidth="0" orientation="landscape" r:id="rId1"/>
  <ignoredErrors>
    <ignoredError sqref="J60 E60 D34:D54 E45:E56 J31:J56 E57:E59 J57:J59 N57:N59 E22:E23 C23:C27 D25 D32:D33 E31:E44 D27" emptyCellReference="1"/>
  </ignoredErrors>
  <drawing r:id="rId2"/>
  <legacyDrawing r:id="rId3"/>
  <mc:AlternateContent xmlns:mc="http://schemas.openxmlformats.org/markup-compatibility/2006">
    <mc:Choice Requires="x14">
      <controls>
        <mc:AlternateContent xmlns:mc="http://schemas.openxmlformats.org/markup-compatibility/2006">
          <mc:Choice Requires="x14">
            <control shapeId="3077" r:id="rId4" name="Drop Down 5">
              <controlPr defaultSize="0" autoLine="0" autoPict="0" altText="Bitte geben Sie die verwendete Zinsmethode an._x000a_">
                <anchor moveWithCells="1">
                  <from>
                    <xdr:col>2</xdr:col>
                    <xdr:colOff>0</xdr:colOff>
                    <xdr:row>17</xdr:row>
                    <xdr:rowOff>0</xdr:rowOff>
                  </from>
                  <to>
                    <xdr:col>3</xdr:col>
                    <xdr:colOff>0</xdr:colOff>
                    <xdr:row>17</xdr:row>
                    <xdr:rowOff>180975</xdr:rowOff>
                  </to>
                </anchor>
              </controlPr>
            </control>
          </mc:Choice>
        </mc:AlternateContent>
        <mc:AlternateContent xmlns:mc="http://schemas.openxmlformats.org/markup-compatibility/2006">
          <mc:Choice Requires="x14">
            <control shapeId="3078" r:id="rId5" name="Drop Down 6">
              <controlPr defaultSize="0" autoLine="0" autoPict="0">
                <anchor moveWithCells="1">
                  <from>
                    <xdr:col>2</xdr:col>
                    <xdr:colOff>0</xdr:colOff>
                    <xdr:row>19</xdr:row>
                    <xdr:rowOff>19050</xdr:rowOff>
                  </from>
                  <to>
                    <xdr:col>3</xdr:col>
                    <xdr:colOff>0</xdr:colOff>
                    <xdr:row>19</xdr:row>
                    <xdr:rowOff>190500</xdr:rowOff>
                  </to>
                </anchor>
              </controlPr>
            </control>
          </mc:Choice>
        </mc:AlternateContent>
        <mc:AlternateContent xmlns:mc="http://schemas.openxmlformats.org/markup-compatibility/2006">
          <mc:Choice Requires="x14">
            <control shapeId="3127" r:id="rId6" name="Spinner 55">
              <controlPr defaultSize="0" autoPict="0">
                <anchor moveWithCells="1" sizeWithCells="1">
                  <from>
                    <xdr:col>3</xdr:col>
                    <xdr:colOff>9525</xdr:colOff>
                    <xdr:row>20</xdr:row>
                    <xdr:rowOff>171450</xdr:rowOff>
                  </from>
                  <to>
                    <xdr:col>3</xdr:col>
                    <xdr:colOff>419100</xdr:colOff>
                    <xdr:row>21</xdr:row>
                    <xdr:rowOff>180975</xdr:rowOff>
                  </to>
                </anchor>
              </controlPr>
            </control>
          </mc:Choice>
        </mc:AlternateContent>
      </controls>
    </mc:Choice>
  </mc:AlternateContent>
  <tableParts count="2">
    <tablePart r:id="rId7"/>
    <tablePart r:id="rId8"/>
  </tableParts>
  <extLst>
    <ext xmlns:x14="http://schemas.microsoft.com/office/spreadsheetml/2009/9/main" uri="{CCE6A557-97BC-4b89-ADB6-D9C93CAAB3DF}">
      <x14:dataValidations xmlns:xm="http://schemas.microsoft.com/office/excel/2006/main" count="4">
        <x14:dataValidation type="list" allowBlank="1" showInputMessage="1" showErrorMessage="1">
          <x14:formula1>
            <xm:f>Hilfsblatt!$A$34:$A$35</xm:f>
          </x14:formula1>
          <xm:sqref>C16</xm:sqref>
        </x14:dataValidation>
        <x14:dataValidation type="list" allowBlank="1" showInputMessage="1" showErrorMessage="1">
          <x14:formula1>
            <xm:f>Hilfsblatt!$A$44:$A$46</xm:f>
          </x14:formula1>
          <xm:sqref>C19</xm:sqref>
        </x14:dataValidation>
        <x14:dataValidation type="list" allowBlank="1" showInputMessage="1" showErrorMessage="1">
          <x14:formula1>
            <xm:f>Hilfsblatt!$A$53:$A$55</xm:f>
          </x14:formula1>
          <xm:sqref>C21</xm:sqref>
        </x14:dataValidation>
        <x14:dataValidation type="list" allowBlank="1" showInputMessage="1" showErrorMessage="1">
          <x14:formula1>
            <xm:f>Hilfsblatt!$C$34:$C$36</xm:f>
          </x14:formula1>
          <xm:sqref>B31:B61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2:Q56"/>
  <sheetViews>
    <sheetView showGridLines="0" zoomScale="90" zoomScaleNormal="90" workbookViewId="0">
      <pane ySplit="15" topLeftCell="A16" activePane="bottomLeft" state="frozen"/>
      <selection pane="bottomLeft" activeCell="E12" sqref="E12"/>
    </sheetView>
  </sheetViews>
  <sheetFormatPr baseColWidth="10" defaultRowHeight="14.25"/>
  <cols>
    <col min="2" max="3" width="14.69921875" customWidth="1"/>
    <col min="4" max="4" width="13.5" customWidth="1"/>
    <col min="5" max="5" width="20.19921875" customWidth="1"/>
    <col min="6" max="6" width="14.69921875" customWidth="1"/>
    <col min="7" max="7" width="22.69921875" customWidth="1"/>
    <col min="8" max="8" width="17.796875" customWidth="1"/>
  </cols>
  <sheetData>
    <row r="12" spans="1:8">
      <c r="B12" s="150" t="s">
        <v>164</v>
      </c>
      <c r="C12" s="55" t="str">
        <f>IF(ISBLANK(VorgangID),"",VorgangID)</f>
        <v/>
      </c>
      <c r="D12" s="150" t="s">
        <v>30</v>
      </c>
      <c r="E12" s="55" t="str">
        <f>IF(ISBLANK(Land_AK_Nr),"",Land_AK_Nr)</f>
        <v/>
      </c>
      <c r="G12" s="15"/>
      <c r="H12" s="152"/>
    </row>
    <row r="14" spans="1:8" s="94" customFormat="1" ht="21" customHeight="1">
      <c r="A14" s="93" t="s">
        <v>106</v>
      </c>
    </row>
    <row r="15" spans="1:8" ht="55.5" customHeight="1">
      <c r="A15" s="172" t="s">
        <v>152</v>
      </c>
      <c r="B15" s="172"/>
      <c r="C15" s="172"/>
      <c r="D15" s="172"/>
      <c r="E15" s="172"/>
      <c r="F15" s="172"/>
    </row>
    <row r="16" spans="1:8" ht="16.5" thickBot="1">
      <c r="H16" s="32" t="s">
        <v>4</v>
      </c>
    </row>
    <row r="17" spans="2:9" ht="15" thickBot="1">
      <c r="H17" s="40" t="s">
        <v>5</v>
      </c>
    </row>
    <row r="18" spans="2:9" ht="15" thickBot="1">
      <c r="H18" s="91" t="s">
        <v>101</v>
      </c>
    </row>
    <row r="20" spans="2:9" ht="25.5">
      <c r="B20" s="85" t="s">
        <v>61</v>
      </c>
      <c r="C20" s="85" t="s">
        <v>102</v>
      </c>
      <c r="D20" s="85" t="s">
        <v>98</v>
      </c>
      <c r="E20" s="85" t="s">
        <v>100</v>
      </c>
      <c r="F20" s="85" t="s">
        <v>3</v>
      </c>
      <c r="G20" s="85" t="s">
        <v>99</v>
      </c>
    </row>
    <row r="21" spans="2:9" ht="24" customHeight="1">
      <c r="B21" s="87"/>
      <c r="C21" s="114"/>
      <c r="D21" s="87"/>
      <c r="E21" s="87"/>
      <c r="F21" s="96" t="str">
        <f t="shared" ref="F21:F43" si="0">IF(ISBLANK(B21),"",Währung)</f>
        <v/>
      </c>
      <c r="G21" s="88"/>
      <c r="I21" s="20" t="s">
        <v>54</v>
      </c>
    </row>
    <row r="22" spans="2:9" ht="24" customHeight="1">
      <c r="B22" s="87"/>
      <c r="C22" s="114"/>
      <c r="D22" s="87"/>
      <c r="E22" s="87"/>
      <c r="F22" s="96" t="str">
        <f t="shared" si="0"/>
        <v/>
      </c>
      <c r="G22" s="89"/>
    </row>
    <row r="23" spans="2:9" ht="24" customHeight="1">
      <c r="B23" s="87"/>
      <c r="C23" s="114"/>
      <c r="D23" s="87"/>
      <c r="E23" s="87"/>
      <c r="F23" s="96" t="str">
        <f t="shared" si="0"/>
        <v/>
      </c>
      <c r="G23" s="89"/>
    </row>
    <row r="24" spans="2:9" ht="24" customHeight="1">
      <c r="B24" s="87"/>
      <c r="C24" s="114"/>
      <c r="D24" s="87"/>
      <c r="E24" s="87"/>
      <c r="F24" s="96" t="str">
        <f t="shared" si="0"/>
        <v/>
      </c>
      <c r="G24" s="89"/>
    </row>
    <row r="25" spans="2:9" ht="24" customHeight="1">
      <c r="B25" s="87"/>
      <c r="C25" s="114"/>
      <c r="D25" s="87"/>
      <c r="E25" s="87"/>
      <c r="F25" s="96" t="str">
        <f t="shared" si="0"/>
        <v/>
      </c>
      <c r="G25" s="89"/>
    </row>
    <row r="26" spans="2:9" ht="24" customHeight="1">
      <c r="B26" s="87"/>
      <c r="C26" s="114"/>
      <c r="D26" s="87"/>
      <c r="E26" s="87"/>
      <c r="F26" s="96" t="str">
        <f t="shared" si="0"/>
        <v/>
      </c>
      <c r="G26" s="89"/>
    </row>
    <row r="27" spans="2:9" ht="24" customHeight="1">
      <c r="B27" s="87"/>
      <c r="C27" s="114"/>
      <c r="D27" s="87"/>
      <c r="E27" s="87"/>
      <c r="F27" s="96" t="str">
        <f t="shared" si="0"/>
        <v/>
      </c>
      <c r="G27" s="89"/>
    </row>
    <row r="28" spans="2:9" ht="24" customHeight="1">
      <c r="B28" s="87"/>
      <c r="C28" s="114"/>
      <c r="D28" s="87"/>
      <c r="E28" s="87"/>
      <c r="F28" s="96" t="str">
        <f t="shared" si="0"/>
        <v/>
      </c>
      <c r="G28" s="89"/>
    </row>
    <row r="29" spans="2:9" ht="24" customHeight="1">
      <c r="B29" s="87"/>
      <c r="C29" s="114"/>
      <c r="D29" s="87"/>
      <c r="E29" s="87"/>
      <c r="F29" s="96" t="str">
        <f t="shared" si="0"/>
        <v/>
      </c>
      <c r="G29" s="89"/>
    </row>
    <row r="30" spans="2:9" ht="24" customHeight="1">
      <c r="B30" s="87"/>
      <c r="C30" s="114"/>
      <c r="D30" s="87"/>
      <c r="E30" s="87"/>
      <c r="F30" s="96" t="str">
        <f t="shared" si="0"/>
        <v/>
      </c>
      <c r="G30" s="89"/>
    </row>
    <row r="31" spans="2:9" ht="24" customHeight="1">
      <c r="B31" s="87"/>
      <c r="C31" s="114"/>
      <c r="D31" s="87"/>
      <c r="E31" s="87"/>
      <c r="F31" s="96" t="str">
        <f t="shared" si="0"/>
        <v/>
      </c>
      <c r="G31" s="89"/>
    </row>
    <row r="32" spans="2:9" ht="24" customHeight="1">
      <c r="B32" s="87"/>
      <c r="C32" s="114"/>
      <c r="D32" s="87"/>
      <c r="E32" s="87"/>
      <c r="F32" s="96" t="str">
        <f t="shared" si="0"/>
        <v/>
      </c>
      <c r="G32" s="89"/>
    </row>
    <row r="33" spans="2:17" ht="24" customHeight="1">
      <c r="B33" s="87"/>
      <c r="C33" s="114"/>
      <c r="D33" s="87"/>
      <c r="E33" s="87"/>
      <c r="F33" s="96" t="str">
        <f t="shared" si="0"/>
        <v/>
      </c>
      <c r="G33" s="89"/>
    </row>
    <row r="34" spans="2:17" ht="24" customHeight="1">
      <c r="B34" s="87"/>
      <c r="C34" s="114"/>
      <c r="D34" s="87"/>
      <c r="E34" s="87"/>
      <c r="F34" s="96" t="str">
        <f t="shared" si="0"/>
        <v/>
      </c>
      <c r="G34" s="89"/>
    </row>
    <row r="35" spans="2:17" ht="24" customHeight="1">
      <c r="B35" s="87"/>
      <c r="C35" s="114"/>
      <c r="D35" s="87"/>
      <c r="E35" s="87"/>
      <c r="F35" s="96" t="str">
        <f t="shared" si="0"/>
        <v/>
      </c>
      <c r="G35" s="89"/>
    </row>
    <row r="36" spans="2:17" ht="24" customHeight="1">
      <c r="B36" s="87"/>
      <c r="C36" s="114"/>
      <c r="D36" s="87"/>
      <c r="E36" s="87"/>
      <c r="F36" s="96" t="str">
        <f t="shared" si="0"/>
        <v/>
      </c>
      <c r="G36" s="89"/>
    </row>
    <row r="37" spans="2:17" ht="24" customHeight="1">
      <c r="B37" s="87"/>
      <c r="C37" s="114"/>
      <c r="D37" s="87"/>
      <c r="E37" s="87"/>
      <c r="F37" s="96" t="str">
        <f t="shared" si="0"/>
        <v/>
      </c>
      <c r="G37" s="89"/>
    </row>
    <row r="38" spans="2:17" ht="24" customHeight="1">
      <c r="B38" s="87"/>
      <c r="C38" s="114"/>
      <c r="D38" s="87"/>
      <c r="E38" s="87"/>
      <c r="F38" s="96" t="str">
        <f t="shared" si="0"/>
        <v/>
      </c>
      <c r="G38" s="89"/>
    </row>
    <row r="39" spans="2:17" ht="24" customHeight="1">
      <c r="B39" s="87"/>
      <c r="C39" s="114"/>
      <c r="D39" s="87"/>
      <c r="E39" s="87"/>
      <c r="F39" s="96" t="str">
        <f t="shared" si="0"/>
        <v/>
      </c>
      <c r="G39" s="89"/>
    </row>
    <row r="40" spans="2:17" ht="24" customHeight="1">
      <c r="B40" s="87"/>
      <c r="C40" s="114"/>
      <c r="D40" s="87"/>
      <c r="E40" s="87"/>
      <c r="F40" s="96" t="str">
        <f t="shared" si="0"/>
        <v/>
      </c>
      <c r="G40" s="89"/>
    </row>
    <row r="41" spans="2:17" ht="24" customHeight="1">
      <c r="B41" s="87"/>
      <c r="C41" s="114"/>
      <c r="D41" s="87"/>
      <c r="E41" s="87"/>
      <c r="F41" s="96" t="str">
        <f t="shared" si="0"/>
        <v/>
      </c>
      <c r="G41" s="89"/>
    </row>
    <row r="42" spans="2:17" ht="24" customHeight="1">
      <c r="B42" s="87"/>
      <c r="C42" s="114"/>
      <c r="D42" s="87"/>
      <c r="E42" s="87"/>
      <c r="F42" s="96" t="str">
        <f t="shared" si="0"/>
        <v/>
      </c>
      <c r="G42" s="89"/>
    </row>
    <row r="43" spans="2:17" ht="24" customHeight="1">
      <c r="B43" s="87"/>
      <c r="C43" s="114"/>
      <c r="D43" s="87"/>
      <c r="E43" s="87"/>
      <c r="F43" s="96" t="str">
        <f t="shared" si="0"/>
        <v/>
      </c>
      <c r="G43" s="89"/>
    </row>
    <row r="44" spans="2:17" ht="24" customHeight="1">
      <c r="B44" s="95" t="s">
        <v>104</v>
      </c>
      <c r="C44" s="95"/>
      <c r="D44" s="95"/>
      <c r="E44" s="92"/>
      <c r="F44" s="96" t="str">
        <f>IF((ISBLANK(Währung)),"",Währung)</f>
        <v/>
      </c>
      <c r="G44" s="90">
        <f>SUMIF(C21:C43,I21,G21:G43)</f>
        <v>0</v>
      </c>
    </row>
    <row r="45" spans="2:17" ht="24" customHeight="1">
      <c r="B45" s="95" t="s">
        <v>105</v>
      </c>
      <c r="C45" s="95"/>
      <c r="D45" s="95"/>
      <c r="E45" s="92"/>
      <c r="F45" s="96" t="str">
        <f>IF((ISBLANK(Währung)),"",Währung)</f>
        <v/>
      </c>
      <c r="G45" s="90">
        <f>SUM(G21:G43)</f>
        <v>0</v>
      </c>
    </row>
    <row r="47" spans="2:17">
      <c r="B47" s="86" t="s">
        <v>87</v>
      </c>
      <c r="C47" s="86"/>
      <c r="D47" s="86"/>
      <c r="E47" s="43"/>
      <c r="F47" s="43"/>
      <c r="G47" s="43"/>
    </row>
    <row r="48" spans="2:17">
      <c r="B48" s="170"/>
      <c r="C48" s="170"/>
      <c r="D48" s="170"/>
      <c r="E48" s="170"/>
      <c r="F48" s="170"/>
      <c r="G48" s="170"/>
      <c r="H48" s="110"/>
      <c r="I48" s="110"/>
      <c r="J48" s="110"/>
      <c r="K48" s="110"/>
      <c r="L48" s="110"/>
      <c r="M48" s="110"/>
      <c r="N48" s="110"/>
      <c r="O48" s="110"/>
      <c r="P48" s="110"/>
      <c r="Q48" s="110"/>
    </row>
    <row r="49" spans="2:17">
      <c r="B49" s="170"/>
      <c r="C49" s="170"/>
      <c r="D49" s="170"/>
      <c r="E49" s="170"/>
      <c r="F49" s="170"/>
      <c r="G49" s="170"/>
      <c r="H49" s="110"/>
      <c r="I49" s="110"/>
      <c r="J49" s="110"/>
      <c r="K49" s="110"/>
      <c r="L49" s="110"/>
      <c r="M49" s="110"/>
      <c r="N49" s="110"/>
      <c r="O49" s="110"/>
      <c r="P49" s="110"/>
      <c r="Q49" s="110"/>
    </row>
    <row r="50" spans="2:17">
      <c r="B50" s="170"/>
      <c r="C50" s="170"/>
      <c r="D50" s="170"/>
      <c r="E50" s="170"/>
      <c r="F50" s="170"/>
      <c r="G50" s="170"/>
      <c r="H50" s="110"/>
      <c r="I50" s="110"/>
      <c r="J50" s="110"/>
      <c r="K50" s="110"/>
      <c r="L50" s="110"/>
      <c r="M50" s="110"/>
      <c r="N50" s="110"/>
      <c r="O50" s="110"/>
      <c r="P50" s="110"/>
      <c r="Q50" s="110"/>
    </row>
    <row r="51" spans="2:17">
      <c r="B51" s="170"/>
      <c r="C51" s="170"/>
      <c r="D51" s="170"/>
      <c r="E51" s="170"/>
      <c r="F51" s="170"/>
      <c r="G51" s="170"/>
      <c r="H51" s="110"/>
      <c r="I51" s="110"/>
      <c r="J51" s="110"/>
      <c r="K51" s="110"/>
      <c r="L51" s="110"/>
      <c r="M51" s="110"/>
      <c r="N51" s="110"/>
      <c r="O51" s="110"/>
      <c r="P51" s="110"/>
      <c r="Q51" s="110"/>
    </row>
    <row r="52" spans="2:17">
      <c r="B52" s="170"/>
      <c r="C52" s="170"/>
      <c r="D52" s="170"/>
      <c r="E52" s="170"/>
      <c r="F52" s="170"/>
      <c r="G52" s="170"/>
      <c r="H52" s="110"/>
      <c r="I52" s="110"/>
      <c r="J52" s="110"/>
      <c r="K52" s="110"/>
      <c r="L52" s="110"/>
      <c r="M52" s="110"/>
      <c r="N52" s="110"/>
      <c r="O52" s="110"/>
      <c r="P52" s="110"/>
      <c r="Q52" s="110"/>
    </row>
    <row r="53" spans="2:17">
      <c r="B53" s="170"/>
      <c r="C53" s="170"/>
      <c r="D53" s="170"/>
      <c r="E53" s="170"/>
      <c r="F53" s="170"/>
      <c r="G53" s="170"/>
      <c r="H53" s="110"/>
      <c r="I53" s="110"/>
      <c r="J53" s="110"/>
      <c r="K53" s="110"/>
      <c r="L53" s="110"/>
      <c r="M53" s="110"/>
      <c r="N53" s="110"/>
      <c r="O53" s="110"/>
      <c r="P53" s="110"/>
      <c r="Q53" s="110"/>
    </row>
    <row r="54" spans="2:17">
      <c r="H54" s="35"/>
      <c r="I54" s="35"/>
      <c r="J54" s="35"/>
      <c r="K54" s="35"/>
      <c r="L54" s="35"/>
      <c r="M54" s="35"/>
      <c r="N54" s="35"/>
      <c r="O54" s="35"/>
      <c r="P54" s="35"/>
      <c r="Q54" s="35"/>
    </row>
    <row r="55" spans="2:17">
      <c r="H55" s="35"/>
      <c r="I55" s="35"/>
      <c r="J55" s="35"/>
      <c r="K55" s="35"/>
      <c r="L55" s="35"/>
      <c r="M55" s="35"/>
      <c r="N55" s="35"/>
      <c r="O55" s="35"/>
      <c r="P55" s="35"/>
      <c r="Q55" s="35"/>
    </row>
    <row r="56" spans="2:17">
      <c r="H56" s="35"/>
      <c r="I56" s="35"/>
      <c r="J56" s="35"/>
      <c r="K56" s="35"/>
      <c r="L56" s="35"/>
      <c r="M56" s="35"/>
      <c r="N56" s="35"/>
      <c r="O56" s="35"/>
      <c r="P56" s="35"/>
      <c r="Q56" s="35"/>
    </row>
  </sheetData>
  <sheetProtection algorithmName="SHA-512" hashValue="ksKSkmqB4L1FPCcAMj00OB9a1tkCfVG+13WarsozbvCwMbajV9KpW2UVp9xNempESw4LAvMeqLxqEAr7VAonLg==" saltValue="1bmtvGXLJUuyjTEVA7HzOg==" spinCount="100000" sheet="1" objects="1" scenarios="1"/>
  <mergeCells count="2">
    <mergeCell ref="B48:G53"/>
    <mergeCell ref="A15:F15"/>
  </mergeCells>
  <pageMargins left="0.25" right="0.25" top="0.75" bottom="0.75" header="0.3" footer="0.3"/>
  <pageSetup paperSize="9" scale="45" fitToWidth="0" orientation="landscape" r:id="rId1"/>
  <ignoredErrors>
    <ignoredError sqref="F24:F43 G44:G45 F21:F23 F44:F45" emptyCellReference="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Hilfsblatt!$A$66:$A$67</xm:f>
          </x14:formula1>
          <xm:sqref>C21:C43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G56"/>
  <sheetViews>
    <sheetView showGridLines="0" zoomScale="130" zoomScaleNormal="130" workbookViewId="0">
      <selection activeCell="B6" sqref="B6"/>
    </sheetView>
  </sheetViews>
  <sheetFormatPr baseColWidth="10" defaultRowHeight="14.25"/>
  <cols>
    <col min="1" max="1" width="9.3984375" style="99" customWidth="1"/>
    <col min="2" max="2" width="58.69921875" customWidth="1"/>
    <col min="3" max="3" width="4.19921875" customWidth="1"/>
    <col min="5" max="5" width="19.69921875" customWidth="1"/>
    <col min="6" max="6" width="21.8984375" customWidth="1"/>
    <col min="7" max="7" width="12.5" customWidth="1"/>
  </cols>
  <sheetData>
    <row r="2" spans="1:3" ht="15" thickBot="1">
      <c r="B2" s="100" t="s">
        <v>139</v>
      </c>
    </row>
    <row r="3" spans="1:3" ht="15" thickBot="1">
      <c r="A3" s="116" t="s">
        <v>7</v>
      </c>
      <c r="B3" s="124" t="str">
        <f>IF((ISBLANK(DN_Name)),"",DN_Name)</f>
        <v/>
      </c>
    </row>
    <row r="4" spans="1:3" ht="15" thickBot="1">
      <c r="A4" s="116" t="s">
        <v>8</v>
      </c>
      <c r="B4" s="124" t="str">
        <f>IF((ISBLANK(AK_Name)),"",AK_Name)</f>
        <v/>
      </c>
    </row>
    <row r="5" spans="1:3" ht="15" thickBot="1">
      <c r="A5" s="116" t="s">
        <v>164</v>
      </c>
      <c r="B5" s="154" t="str">
        <f>IF(ISBLANK(VorgangID),"",VorgangID)</f>
        <v/>
      </c>
    </row>
    <row r="6" spans="1:3" ht="15" thickBot="1">
      <c r="A6" s="116" t="s">
        <v>30</v>
      </c>
      <c r="B6" s="124" t="str">
        <f>IF((ISBLANK(Land_AK_Nr)),"",Land_AK_Nr)</f>
        <v/>
      </c>
    </row>
    <row r="8" spans="1:3" ht="15">
      <c r="A8" s="101" t="s">
        <v>107</v>
      </c>
      <c r="B8" s="102" t="s">
        <v>108</v>
      </c>
      <c r="C8" s="22"/>
    </row>
    <row r="9" spans="1:3" ht="15" thickBot="1">
      <c r="B9" s="98"/>
    </row>
    <row r="10" spans="1:3" ht="30" customHeight="1" thickBot="1">
      <c r="B10" s="117" t="s">
        <v>133</v>
      </c>
      <c r="C10" s="107"/>
    </row>
    <row r="11" spans="1:3" ht="30" customHeight="1" thickBot="1">
      <c r="B11" s="117" t="s">
        <v>135</v>
      </c>
      <c r="C11" s="107"/>
    </row>
    <row r="12" spans="1:3" ht="30" customHeight="1" thickBot="1">
      <c r="B12" s="117" t="s">
        <v>134</v>
      </c>
      <c r="C12" s="107"/>
    </row>
    <row r="14" spans="1:3" ht="15">
      <c r="A14" s="101" t="s">
        <v>109</v>
      </c>
      <c r="B14" s="102" t="s">
        <v>110</v>
      </c>
      <c r="C14" s="22"/>
    </row>
    <row r="15" spans="1:3" ht="15.75" thickBot="1">
      <c r="B15" s="97"/>
    </row>
    <row r="16" spans="1:3" ht="30" customHeight="1" thickBot="1">
      <c r="B16" s="117" t="s">
        <v>131</v>
      </c>
      <c r="C16" s="107"/>
    </row>
    <row r="17" spans="1:7" ht="36.75" customHeight="1" thickBot="1">
      <c r="B17" s="117" t="s">
        <v>132</v>
      </c>
      <c r="C17" s="107"/>
    </row>
    <row r="18" spans="1:7" ht="39.75" customHeight="1" thickBot="1">
      <c r="B18" s="117" t="s">
        <v>151</v>
      </c>
      <c r="C18" s="107"/>
    </row>
    <row r="20" spans="1:7" ht="15">
      <c r="A20" s="101" t="s">
        <v>111</v>
      </c>
      <c r="B20" s="102" t="s">
        <v>112</v>
      </c>
      <c r="C20" s="22"/>
    </row>
    <row r="21" spans="1:7" ht="15.75" thickBot="1">
      <c r="B21" s="97"/>
    </row>
    <row r="22" spans="1:7" ht="86.25" thickBot="1">
      <c r="B22" s="126" t="s">
        <v>160</v>
      </c>
      <c r="C22" s="107"/>
    </row>
    <row r="23" spans="1:7" ht="35.25" customHeight="1" thickBot="1">
      <c r="B23" s="117" t="s">
        <v>130</v>
      </c>
      <c r="C23" s="107"/>
    </row>
    <row r="24" spans="1:7" ht="79.5" customHeight="1" thickBot="1">
      <c r="B24" s="125" t="s">
        <v>156</v>
      </c>
      <c r="C24" s="107"/>
      <c r="E24" s="94"/>
    </row>
    <row r="25" spans="1:7" ht="48" customHeight="1" thickBot="1">
      <c r="B25" s="126" t="s">
        <v>155</v>
      </c>
      <c r="C25" s="107"/>
    </row>
    <row r="28" spans="1:7" ht="15">
      <c r="A28" s="101" t="s">
        <v>113</v>
      </c>
      <c r="B28" s="127" t="s">
        <v>157</v>
      </c>
      <c r="C28" s="22"/>
    </row>
    <row r="29" spans="1:7" ht="15.75" thickBot="1">
      <c r="B29" s="97"/>
    </row>
    <row r="30" spans="1:7" ht="30" customHeight="1" thickBot="1">
      <c r="B30" s="125" t="s">
        <v>129</v>
      </c>
      <c r="C30" s="107"/>
    </row>
    <row r="31" spans="1:7" ht="30" customHeight="1" thickBot="1">
      <c r="B31" s="117" t="s">
        <v>128</v>
      </c>
      <c r="C31" s="107"/>
      <c r="E31" s="108" t="s">
        <v>142</v>
      </c>
    </row>
    <row r="32" spans="1:7" ht="72" thickBot="1">
      <c r="B32" s="117" t="s">
        <v>137</v>
      </c>
      <c r="C32" s="107"/>
      <c r="D32" s="106" t="s">
        <v>141</v>
      </c>
      <c r="E32" s="140" t="s">
        <v>154</v>
      </c>
      <c r="F32" s="118" t="s">
        <v>114</v>
      </c>
      <c r="G32" s="119" t="s">
        <v>136</v>
      </c>
    </row>
    <row r="33" spans="1:7" ht="15" thickBot="1">
      <c r="B33" s="98"/>
      <c r="E33" s="120"/>
      <c r="F33" s="120"/>
      <c r="G33" s="121"/>
    </row>
    <row r="35" spans="1:7" ht="15">
      <c r="A35" s="101" t="s">
        <v>115</v>
      </c>
      <c r="B35" s="102" t="s">
        <v>116</v>
      </c>
      <c r="C35" s="22"/>
    </row>
    <row r="36" spans="1:7" ht="15" thickBot="1">
      <c r="B36" s="98"/>
    </row>
    <row r="37" spans="1:7" ht="86.25" thickBot="1">
      <c r="B37" s="128" t="s">
        <v>158</v>
      </c>
      <c r="C37" s="107"/>
      <c r="E37" s="141" t="s">
        <v>153</v>
      </c>
    </row>
    <row r="39" spans="1:7">
      <c r="B39" s="98"/>
    </row>
    <row r="40" spans="1:7" ht="15">
      <c r="A40" s="101" t="s">
        <v>117</v>
      </c>
      <c r="B40" s="102" t="s">
        <v>118</v>
      </c>
      <c r="C40" s="22"/>
    </row>
    <row r="41" spans="1:7" ht="15" thickBot="1">
      <c r="B41" s="98"/>
    </row>
    <row r="42" spans="1:7" ht="29.25" thickBot="1">
      <c r="B42" s="122" t="s">
        <v>127</v>
      </c>
      <c r="C42" s="107"/>
    </row>
    <row r="43" spans="1:7">
      <c r="B43" s="98"/>
    </row>
    <row r="45" spans="1:7" ht="15">
      <c r="A45" s="101" t="s">
        <v>120</v>
      </c>
      <c r="B45" s="102" t="s">
        <v>121</v>
      </c>
      <c r="C45" s="22"/>
    </row>
    <row r="46" spans="1:7" ht="15.75" thickBot="1">
      <c r="B46" s="97" t="s">
        <v>119</v>
      </c>
    </row>
    <row r="47" spans="1:7" ht="43.5" thickBot="1">
      <c r="B47" s="122" t="s">
        <v>138</v>
      </c>
      <c r="C47" s="107"/>
    </row>
    <row r="48" spans="1:7">
      <c r="B48" s="98"/>
    </row>
    <row r="49" spans="1:3" ht="15" thickBot="1"/>
    <row r="50" spans="1:3" ht="30" customHeight="1" thickBot="1">
      <c r="A50" s="101" t="s">
        <v>122</v>
      </c>
      <c r="B50" s="123" t="s">
        <v>123</v>
      </c>
      <c r="C50" s="107"/>
    </row>
    <row r="52" spans="1:3" ht="15" thickBot="1">
      <c r="B52" s="98"/>
    </row>
    <row r="53" spans="1:3" ht="30" customHeight="1" thickBot="1">
      <c r="A53" s="101" t="s">
        <v>124</v>
      </c>
      <c r="B53" s="122" t="s">
        <v>126</v>
      </c>
      <c r="C53" s="107"/>
    </row>
    <row r="55" spans="1:3" ht="15" thickBot="1"/>
    <row r="56" spans="1:3" ht="51.75" customHeight="1" thickBot="1">
      <c r="A56" s="101" t="s">
        <v>125</v>
      </c>
      <c r="B56" s="128" t="s">
        <v>159</v>
      </c>
      <c r="C56" s="107"/>
    </row>
  </sheetData>
  <sheetProtection algorithmName="SHA-512" hashValue="8owXJ0O1EeTy6mVee072nrUox84HIXozIqPg0HQ54Ic16cxOP1rIM87owLqAoU4yeTAQkZbAHjXZS38mwlqV4g==" saltValue="i0HdeB/XAr4oeRHXGcT68Q==" spinCount="100000" sheet="1" objects="1" scenarios="1"/>
  <hyperlinks>
    <hyperlink ref="E37" r:id="rId1"/>
  </hyperlinks>
  <pageMargins left="0.25" right="0.25" top="0.75" bottom="0.75" header="0.3" footer="0.3"/>
  <pageSetup paperSize="9" scale="57" fitToWidth="0" orientation="portrait" r:id="rId2"/>
  <ignoredErrors>
    <ignoredError sqref="B3:B4 B6" emptyCellReference="1"/>
  </ignoredErrors>
  <drawing r:id="rId3"/>
  <legacyDrawing r:id="rId4"/>
  <oleObjects>
    <mc:AlternateContent xmlns:mc="http://schemas.openxmlformats.org/markup-compatibility/2006">
      <mc:Choice Requires="x14">
        <oleObject progId="AcroExch.Document.DC" shapeId="6168" r:id="rId5">
          <objectPr locked="0" defaultSize="0" autoPict="0" r:id="rId6">
            <anchor moveWithCells="1">
              <from>
                <xdr:col>4</xdr:col>
                <xdr:colOff>28575</xdr:colOff>
                <xdr:row>36</xdr:row>
                <xdr:rowOff>276225</xdr:rowOff>
              </from>
              <to>
                <xdr:col>4</xdr:col>
                <xdr:colOff>914400</xdr:colOff>
                <xdr:row>39</xdr:row>
                <xdr:rowOff>76200</xdr:rowOff>
              </to>
            </anchor>
          </objectPr>
        </oleObject>
      </mc:Choice>
      <mc:Fallback>
        <oleObject progId="AcroExch.Document.DC" shapeId="6168" r:id="rId5"/>
      </mc:Fallback>
    </mc:AlternateContent>
  </oleObjects>
  <mc:AlternateContent xmlns:mc="http://schemas.openxmlformats.org/markup-compatibility/2006">
    <mc:Choice Requires="x14">
      <controls>
        <mc:AlternateContent xmlns:mc="http://schemas.openxmlformats.org/markup-compatibility/2006">
          <mc:Choice Requires="x14">
            <control shapeId="6145" r:id="rId7" name="Check Box 1">
              <controlPr defaultSize="0" autoFill="0" autoLine="0" autoPict="0" altText="">
                <anchor moveWithCells="1">
                  <from>
                    <xdr:col>2</xdr:col>
                    <xdr:colOff>104775</xdr:colOff>
                    <xdr:row>9</xdr:row>
                    <xdr:rowOff>66675</xdr:rowOff>
                  </from>
                  <to>
                    <xdr:col>2</xdr:col>
                    <xdr:colOff>342900</xdr:colOff>
                    <xdr:row>10</xdr:row>
                    <xdr:rowOff>0</xdr:rowOff>
                  </to>
                </anchor>
              </controlPr>
            </control>
          </mc:Choice>
        </mc:AlternateContent>
        <mc:AlternateContent xmlns:mc="http://schemas.openxmlformats.org/markup-compatibility/2006">
          <mc:Choice Requires="x14">
            <control shapeId="6146" r:id="rId8" name="Check Box 2">
              <controlPr defaultSize="0" autoFill="0" autoLine="0" autoPict="0" altText="">
                <anchor moveWithCells="1">
                  <from>
                    <xdr:col>2</xdr:col>
                    <xdr:colOff>104775</xdr:colOff>
                    <xdr:row>10</xdr:row>
                    <xdr:rowOff>66675</xdr:rowOff>
                  </from>
                  <to>
                    <xdr:col>2</xdr:col>
                    <xdr:colOff>342900</xdr:colOff>
                    <xdr:row>10</xdr:row>
                    <xdr:rowOff>314325</xdr:rowOff>
                  </to>
                </anchor>
              </controlPr>
            </control>
          </mc:Choice>
        </mc:AlternateContent>
        <mc:AlternateContent xmlns:mc="http://schemas.openxmlformats.org/markup-compatibility/2006">
          <mc:Choice Requires="x14">
            <control shapeId="6147" r:id="rId9" name="Check Box 3">
              <controlPr defaultSize="0" autoFill="0" autoLine="0" autoPict="0" altText="">
                <anchor moveWithCells="1">
                  <from>
                    <xdr:col>2</xdr:col>
                    <xdr:colOff>104775</xdr:colOff>
                    <xdr:row>11</xdr:row>
                    <xdr:rowOff>66675</xdr:rowOff>
                  </from>
                  <to>
                    <xdr:col>2</xdr:col>
                    <xdr:colOff>342900</xdr:colOff>
                    <xdr:row>11</xdr:row>
                    <xdr:rowOff>314325</xdr:rowOff>
                  </to>
                </anchor>
              </controlPr>
            </control>
          </mc:Choice>
        </mc:AlternateContent>
        <mc:AlternateContent xmlns:mc="http://schemas.openxmlformats.org/markup-compatibility/2006">
          <mc:Choice Requires="x14">
            <control shapeId="6148" r:id="rId10" name="Check Box 4">
              <controlPr defaultSize="0" autoFill="0" autoLine="0" autoPict="0" altText="">
                <anchor moveWithCells="1">
                  <from>
                    <xdr:col>2</xdr:col>
                    <xdr:colOff>104775</xdr:colOff>
                    <xdr:row>15</xdr:row>
                    <xdr:rowOff>66675</xdr:rowOff>
                  </from>
                  <to>
                    <xdr:col>2</xdr:col>
                    <xdr:colOff>342900</xdr:colOff>
                    <xdr:row>16</xdr:row>
                    <xdr:rowOff>0</xdr:rowOff>
                  </to>
                </anchor>
              </controlPr>
            </control>
          </mc:Choice>
        </mc:AlternateContent>
        <mc:AlternateContent xmlns:mc="http://schemas.openxmlformats.org/markup-compatibility/2006">
          <mc:Choice Requires="x14">
            <control shapeId="6149" r:id="rId11" name="Check Box 5">
              <controlPr defaultSize="0" autoFill="0" autoLine="0" autoPict="0" altText="">
                <anchor moveWithCells="1">
                  <from>
                    <xdr:col>2</xdr:col>
                    <xdr:colOff>104775</xdr:colOff>
                    <xdr:row>16</xdr:row>
                    <xdr:rowOff>66675</xdr:rowOff>
                  </from>
                  <to>
                    <xdr:col>2</xdr:col>
                    <xdr:colOff>342900</xdr:colOff>
                    <xdr:row>16</xdr:row>
                    <xdr:rowOff>314325</xdr:rowOff>
                  </to>
                </anchor>
              </controlPr>
            </control>
          </mc:Choice>
        </mc:AlternateContent>
        <mc:AlternateContent xmlns:mc="http://schemas.openxmlformats.org/markup-compatibility/2006">
          <mc:Choice Requires="x14">
            <control shapeId="6151" r:id="rId12" name="Check Box 7">
              <controlPr defaultSize="0" autoFill="0" autoLine="0" autoPict="0" altText="">
                <anchor moveWithCells="1">
                  <from>
                    <xdr:col>2</xdr:col>
                    <xdr:colOff>104775</xdr:colOff>
                    <xdr:row>22</xdr:row>
                    <xdr:rowOff>66675</xdr:rowOff>
                  </from>
                  <to>
                    <xdr:col>2</xdr:col>
                    <xdr:colOff>342900</xdr:colOff>
                    <xdr:row>22</xdr:row>
                    <xdr:rowOff>314325</xdr:rowOff>
                  </to>
                </anchor>
              </controlPr>
            </control>
          </mc:Choice>
        </mc:AlternateContent>
        <mc:AlternateContent xmlns:mc="http://schemas.openxmlformats.org/markup-compatibility/2006">
          <mc:Choice Requires="x14">
            <control shapeId="6152" r:id="rId13" name="Check Box 8">
              <controlPr defaultSize="0" autoFill="0" autoLine="0" autoPict="0" altText="">
                <anchor moveWithCells="1">
                  <from>
                    <xdr:col>2</xdr:col>
                    <xdr:colOff>104775</xdr:colOff>
                    <xdr:row>23</xdr:row>
                    <xdr:rowOff>66675</xdr:rowOff>
                  </from>
                  <to>
                    <xdr:col>2</xdr:col>
                    <xdr:colOff>342900</xdr:colOff>
                    <xdr:row>23</xdr:row>
                    <xdr:rowOff>314325</xdr:rowOff>
                  </to>
                </anchor>
              </controlPr>
            </control>
          </mc:Choice>
        </mc:AlternateContent>
        <mc:AlternateContent xmlns:mc="http://schemas.openxmlformats.org/markup-compatibility/2006">
          <mc:Choice Requires="x14">
            <control shapeId="6153" r:id="rId14" name="Check Box 9">
              <controlPr defaultSize="0" autoFill="0" autoLine="0" autoPict="0" altText="">
                <anchor moveWithCells="1">
                  <from>
                    <xdr:col>2</xdr:col>
                    <xdr:colOff>104775</xdr:colOff>
                    <xdr:row>24</xdr:row>
                    <xdr:rowOff>66675</xdr:rowOff>
                  </from>
                  <to>
                    <xdr:col>2</xdr:col>
                    <xdr:colOff>342900</xdr:colOff>
                    <xdr:row>24</xdr:row>
                    <xdr:rowOff>314325</xdr:rowOff>
                  </to>
                </anchor>
              </controlPr>
            </control>
          </mc:Choice>
        </mc:AlternateContent>
        <mc:AlternateContent xmlns:mc="http://schemas.openxmlformats.org/markup-compatibility/2006">
          <mc:Choice Requires="x14">
            <control shapeId="6154" r:id="rId15" name="Check Box 10">
              <controlPr defaultSize="0" autoFill="0" autoLine="0" autoPict="0" altText="">
                <anchor moveWithCells="1">
                  <from>
                    <xdr:col>2</xdr:col>
                    <xdr:colOff>104775</xdr:colOff>
                    <xdr:row>30</xdr:row>
                    <xdr:rowOff>66675</xdr:rowOff>
                  </from>
                  <to>
                    <xdr:col>2</xdr:col>
                    <xdr:colOff>342900</xdr:colOff>
                    <xdr:row>31</xdr:row>
                    <xdr:rowOff>0</xdr:rowOff>
                  </to>
                </anchor>
              </controlPr>
            </control>
          </mc:Choice>
        </mc:AlternateContent>
        <mc:AlternateContent xmlns:mc="http://schemas.openxmlformats.org/markup-compatibility/2006">
          <mc:Choice Requires="x14">
            <control shapeId="6155" r:id="rId16" name="Check Box 11">
              <controlPr defaultSize="0" autoFill="0" autoLine="0" autoPict="0" altText="">
                <anchor moveWithCells="1">
                  <from>
                    <xdr:col>2</xdr:col>
                    <xdr:colOff>104775</xdr:colOff>
                    <xdr:row>29</xdr:row>
                    <xdr:rowOff>66675</xdr:rowOff>
                  </from>
                  <to>
                    <xdr:col>2</xdr:col>
                    <xdr:colOff>342900</xdr:colOff>
                    <xdr:row>29</xdr:row>
                    <xdr:rowOff>314325</xdr:rowOff>
                  </to>
                </anchor>
              </controlPr>
            </control>
          </mc:Choice>
        </mc:AlternateContent>
        <mc:AlternateContent xmlns:mc="http://schemas.openxmlformats.org/markup-compatibility/2006">
          <mc:Choice Requires="x14">
            <control shapeId="6156" r:id="rId17" name="Check Box 12">
              <controlPr defaultSize="0" autoFill="0" autoLine="0" autoPict="0" altText="">
                <anchor moveWithCells="1">
                  <from>
                    <xdr:col>2</xdr:col>
                    <xdr:colOff>104775</xdr:colOff>
                    <xdr:row>31</xdr:row>
                    <xdr:rowOff>95250</xdr:rowOff>
                  </from>
                  <to>
                    <xdr:col>2</xdr:col>
                    <xdr:colOff>342900</xdr:colOff>
                    <xdr:row>31</xdr:row>
                    <xdr:rowOff>342900</xdr:rowOff>
                  </to>
                </anchor>
              </controlPr>
            </control>
          </mc:Choice>
        </mc:AlternateContent>
        <mc:AlternateContent xmlns:mc="http://schemas.openxmlformats.org/markup-compatibility/2006">
          <mc:Choice Requires="x14">
            <control shapeId="6158" r:id="rId18" name="Check Box 14">
              <controlPr defaultSize="0" autoFill="0" autoLine="0" autoPict="0" altText="">
                <anchor moveWithCells="1">
                  <from>
                    <xdr:col>2</xdr:col>
                    <xdr:colOff>104775</xdr:colOff>
                    <xdr:row>41</xdr:row>
                    <xdr:rowOff>66675</xdr:rowOff>
                  </from>
                  <to>
                    <xdr:col>2</xdr:col>
                    <xdr:colOff>342900</xdr:colOff>
                    <xdr:row>42</xdr:row>
                    <xdr:rowOff>28575</xdr:rowOff>
                  </to>
                </anchor>
              </controlPr>
            </control>
          </mc:Choice>
        </mc:AlternateContent>
        <mc:AlternateContent xmlns:mc="http://schemas.openxmlformats.org/markup-compatibility/2006">
          <mc:Choice Requires="x14">
            <control shapeId="6159" r:id="rId19" name="Check Box 15">
              <controlPr defaultSize="0" autoFill="0" autoLine="0" autoPict="0" altText="">
                <anchor moveWithCells="1">
                  <from>
                    <xdr:col>2</xdr:col>
                    <xdr:colOff>104775</xdr:colOff>
                    <xdr:row>46</xdr:row>
                    <xdr:rowOff>161925</xdr:rowOff>
                  </from>
                  <to>
                    <xdr:col>2</xdr:col>
                    <xdr:colOff>342900</xdr:colOff>
                    <xdr:row>47</xdr:row>
                    <xdr:rowOff>0</xdr:rowOff>
                  </to>
                </anchor>
              </controlPr>
            </control>
          </mc:Choice>
        </mc:AlternateContent>
        <mc:AlternateContent xmlns:mc="http://schemas.openxmlformats.org/markup-compatibility/2006">
          <mc:Choice Requires="x14">
            <control shapeId="6160" r:id="rId20" name="Check Box 16">
              <controlPr defaultSize="0" autoFill="0" autoLine="0" autoPict="0" altText="">
                <anchor moveWithCells="1">
                  <from>
                    <xdr:col>2</xdr:col>
                    <xdr:colOff>104775</xdr:colOff>
                    <xdr:row>49</xdr:row>
                    <xdr:rowOff>66675</xdr:rowOff>
                  </from>
                  <to>
                    <xdr:col>2</xdr:col>
                    <xdr:colOff>342900</xdr:colOff>
                    <xdr:row>50</xdr:row>
                    <xdr:rowOff>0</xdr:rowOff>
                  </to>
                </anchor>
              </controlPr>
            </control>
          </mc:Choice>
        </mc:AlternateContent>
        <mc:AlternateContent xmlns:mc="http://schemas.openxmlformats.org/markup-compatibility/2006">
          <mc:Choice Requires="x14">
            <control shapeId="6161" r:id="rId21" name="Check Box 17">
              <controlPr defaultSize="0" autoFill="0" autoLine="0" autoPict="0" altText="">
                <anchor moveWithCells="1">
                  <from>
                    <xdr:col>2</xdr:col>
                    <xdr:colOff>104775</xdr:colOff>
                    <xdr:row>52</xdr:row>
                    <xdr:rowOff>66675</xdr:rowOff>
                  </from>
                  <to>
                    <xdr:col>2</xdr:col>
                    <xdr:colOff>342900</xdr:colOff>
                    <xdr:row>53</xdr:row>
                    <xdr:rowOff>0</xdr:rowOff>
                  </to>
                </anchor>
              </controlPr>
            </control>
          </mc:Choice>
        </mc:AlternateContent>
        <mc:AlternateContent xmlns:mc="http://schemas.openxmlformats.org/markup-compatibility/2006">
          <mc:Choice Requires="x14">
            <control shapeId="6162" r:id="rId22" name="Check Box 18">
              <controlPr defaultSize="0" autoFill="0" autoLine="0" autoPict="0" altText="">
                <anchor moveWithCells="1">
                  <from>
                    <xdr:col>2</xdr:col>
                    <xdr:colOff>104775</xdr:colOff>
                    <xdr:row>55</xdr:row>
                    <xdr:rowOff>66675</xdr:rowOff>
                  </from>
                  <to>
                    <xdr:col>2</xdr:col>
                    <xdr:colOff>342900</xdr:colOff>
                    <xdr:row>55</xdr:row>
                    <xdr:rowOff>381000</xdr:rowOff>
                  </to>
                </anchor>
              </controlPr>
            </control>
          </mc:Choice>
        </mc:AlternateContent>
        <mc:AlternateContent xmlns:mc="http://schemas.openxmlformats.org/markup-compatibility/2006">
          <mc:Choice Requires="x14">
            <control shapeId="6163" r:id="rId23" name="Check Box 19">
              <controlPr defaultSize="0" autoFill="0" autoLine="0" autoPict="0" altText="">
                <anchor moveWithCells="1">
                  <from>
                    <xdr:col>2</xdr:col>
                    <xdr:colOff>104775</xdr:colOff>
                    <xdr:row>21</xdr:row>
                    <xdr:rowOff>66675</xdr:rowOff>
                  </from>
                  <to>
                    <xdr:col>2</xdr:col>
                    <xdr:colOff>342900</xdr:colOff>
                    <xdr:row>21</xdr:row>
                    <xdr:rowOff>314325</xdr:rowOff>
                  </to>
                </anchor>
              </controlPr>
            </control>
          </mc:Choice>
        </mc:AlternateContent>
        <mc:AlternateContent xmlns:mc="http://schemas.openxmlformats.org/markup-compatibility/2006">
          <mc:Choice Requires="x14">
            <control shapeId="6165" r:id="rId24" name="Check Box 21">
              <controlPr defaultSize="0" autoFill="0" autoLine="0" autoPict="0" altText="">
                <anchor moveWithCells="1">
                  <from>
                    <xdr:col>2</xdr:col>
                    <xdr:colOff>104775</xdr:colOff>
                    <xdr:row>17</xdr:row>
                    <xdr:rowOff>66675</xdr:rowOff>
                  </from>
                  <to>
                    <xdr:col>2</xdr:col>
                    <xdr:colOff>342900</xdr:colOff>
                    <xdr:row>17</xdr:row>
                    <xdr:rowOff>314325</xdr:rowOff>
                  </to>
                </anchor>
              </controlPr>
            </control>
          </mc:Choice>
        </mc:AlternateContent>
        <mc:AlternateContent xmlns:mc="http://schemas.openxmlformats.org/markup-compatibility/2006">
          <mc:Choice Requires="x14">
            <control shapeId="6167" r:id="rId25" name="Check Box 23">
              <controlPr defaultSize="0" autoFill="0" autoLine="0" autoPict="0" altText="">
                <anchor moveWithCells="1">
                  <from>
                    <xdr:col>2</xdr:col>
                    <xdr:colOff>95250</xdr:colOff>
                    <xdr:row>36</xdr:row>
                    <xdr:rowOff>104775</xdr:rowOff>
                  </from>
                  <to>
                    <xdr:col>2</xdr:col>
                    <xdr:colOff>333375</xdr:colOff>
                    <xdr:row>36</xdr:row>
                    <xdr:rowOff>352425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7"/>
  <sheetViews>
    <sheetView workbookViewId="0">
      <selection activeCell="E53" sqref="E53"/>
    </sheetView>
  </sheetViews>
  <sheetFormatPr baseColWidth="10" defaultRowHeight="14.25"/>
  <sheetData>
    <row r="2" spans="1:3">
      <c r="A2" s="78" t="s">
        <v>20</v>
      </c>
      <c r="B2" s="79"/>
      <c r="C2" s="79"/>
    </row>
    <row r="4" spans="1:3">
      <c r="A4" s="19" t="s">
        <v>21</v>
      </c>
    </row>
    <row r="5" spans="1:3">
      <c r="A5" s="24">
        <v>0.85</v>
      </c>
    </row>
    <row r="6" spans="1:3">
      <c r="A6" s="24">
        <v>0.9</v>
      </c>
    </row>
    <row r="7" spans="1:3">
      <c r="A7" s="24">
        <v>0.95</v>
      </c>
    </row>
    <row r="8" spans="1:3">
      <c r="A8" s="24"/>
    </row>
    <row r="9" spans="1:3" ht="15" customHeight="1"/>
    <row r="10" spans="1:3">
      <c r="A10" s="19" t="s">
        <v>3</v>
      </c>
    </row>
    <row r="11" spans="1:3">
      <c r="A11" t="s">
        <v>22</v>
      </c>
    </row>
    <row r="12" spans="1:3">
      <c r="A12" t="s">
        <v>23</v>
      </c>
    </row>
    <row r="13" spans="1:3">
      <c r="A13" t="s">
        <v>24</v>
      </c>
    </row>
    <row r="14" spans="1:3">
      <c r="A14" t="s">
        <v>25</v>
      </c>
    </row>
    <row r="15" spans="1:3">
      <c r="A15" t="s">
        <v>26</v>
      </c>
    </row>
    <row r="16" spans="1:3">
      <c r="A16" t="s">
        <v>27</v>
      </c>
    </row>
    <row r="17" spans="1:6">
      <c r="A17" t="s">
        <v>28</v>
      </c>
    </row>
    <row r="18" spans="1:6">
      <c r="A18" t="s">
        <v>29</v>
      </c>
    </row>
    <row r="22" spans="1:6">
      <c r="A22" s="78" t="s">
        <v>44</v>
      </c>
      <c r="B22" s="78"/>
      <c r="C22" s="78"/>
    </row>
    <row r="25" spans="1:6">
      <c r="A25" s="19" t="s">
        <v>14</v>
      </c>
      <c r="D25" s="19" t="s">
        <v>95</v>
      </c>
    </row>
    <row r="26" spans="1:6">
      <c r="A26" t="s">
        <v>17</v>
      </c>
      <c r="D26" t="s">
        <v>96</v>
      </c>
    </row>
    <row r="27" spans="1:6">
      <c r="A27" t="s">
        <v>18</v>
      </c>
      <c r="D27" t="s">
        <v>97</v>
      </c>
    </row>
    <row r="28" spans="1:6">
      <c r="A28" t="s">
        <v>19</v>
      </c>
      <c r="D28" t="s">
        <v>150</v>
      </c>
    </row>
    <row r="29" spans="1:6">
      <c r="A29" t="s">
        <v>149</v>
      </c>
    </row>
    <row r="31" spans="1:6">
      <c r="A31" s="78" t="s">
        <v>143</v>
      </c>
      <c r="B31" s="79"/>
      <c r="C31" s="79"/>
    </row>
    <row r="32" spans="1:6">
      <c r="E32" t="s">
        <v>74</v>
      </c>
      <c r="F32" t="s">
        <v>75</v>
      </c>
    </row>
    <row r="33" spans="1:4">
      <c r="A33" s="19" t="s">
        <v>45</v>
      </c>
      <c r="C33" s="19" t="s">
        <v>66</v>
      </c>
    </row>
    <row r="34" spans="1:4">
      <c r="A34" t="s">
        <v>46</v>
      </c>
      <c r="C34" t="s">
        <v>67</v>
      </c>
    </row>
    <row r="35" spans="1:4">
      <c r="A35" t="s">
        <v>47</v>
      </c>
      <c r="C35" t="s">
        <v>69</v>
      </c>
    </row>
    <row r="36" spans="1:4">
      <c r="C36" t="s">
        <v>68</v>
      </c>
    </row>
    <row r="38" spans="1:4">
      <c r="A38" s="19" t="s">
        <v>48</v>
      </c>
    </row>
    <row r="39" spans="1:4">
      <c r="A39" t="s">
        <v>81</v>
      </c>
    </row>
    <row r="40" spans="1:4">
      <c r="A40" t="s">
        <v>86</v>
      </c>
    </row>
    <row r="41" spans="1:4">
      <c r="A41" t="s">
        <v>163</v>
      </c>
    </row>
    <row r="43" spans="1:4">
      <c r="A43" s="19" t="s">
        <v>49</v>
      </c>
      <c r="D43" s="25" t="s">
        <v>1</v>
      </c>
    </row>
    <row r="44" spans="1:4">
      <c r="A44" t="s">
        <v>50</v>
      </c>
      <c r="D44" t="s">
        <v>144</v>
      </c>
    </row>
    <row r="45" spans="1:4">
      <c r="A45" t="s">
        <v>51</v>
      </c>
      <c r="D45" t="s">
        <v>94</v>
      </c>
    </row>
    <row r="46" spans="1:4">
      <c r="A46" t="s">
        <v>52</v>
      </c>
    </row>
    <row r="48" spans="1:4">
      <c r="A48" s="19" t="s">
        <v>53</v>
      </c>
    </row>
    <row r="49" spans="1:3">
      <c r="A49" t="s">
        <v>54</v>
      </c>
    </row>
    <row r="50" spans="1:3">
      <c r="A50" t="s">
        <v>55</v>
      </c>
    </row>
    <row r="52" spans="1:3">
      <c r="A52" s="19" t="s">
        <v>56</v>
      </c>
    </row>
    <row r="53" spans="1:3">
      <c r="A53" t="s">
        <v>57</v>
      </c>
    </row>
    <row r="54" spans="1:3">
      <c r="A54" t="s">
        <v>58</v>
      </c>
    </row>
    <row r="55" spans="1:3">
      <c r="A55" t="s">
        <v>59</v>
      </c>
    </row>
    <row r="57" spans="1:3">
      <c r="A57" s="19" t="s">
        <v>65</v>
      </c>
    </row>
    <row r="58" spans="1:3">
      <c r="A58" s="24">
        <v>0.05</v>
      </c>
    </row>
    <row r="59" spans="1:3">
      <c r="A59" s="24">
        <v>0.1</v>
      </c>
    </row>
    <row r="60" spans="1:3">
      <c r="A60" s="24">
        <v>0.15</v>
      </c>
    </row>
    <row r="61" spans="1:3">
      <c r="A61" s="24">
        <v>0</v>
      </c>
    </row>
    <row r="64" spans="1:3">
      <c r="A64" s="78" t="s">
        <v>103</v>
      </c>
      <c r="B64" s="78"/>
      <c r="C64" s="78"/>
    </row>
    <row r="66" spans="1:1">
      <c r="A66" t="s">
        <v>54</v>
      </c>
    </row>
    <row r="67" spans="1:1">
      <c r="A67" t="s">
        <v>55</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33</vt:i4>
      </vt:variant>
    </vt:vector>
  </HeadingPairs>
  <TitlesOfParts>
    <vt:vector size="39" baseType="lpstr">
      <vt:lpstr>Einführung</vt:lpstr>
      <vt:lpstr>Auszahlungen und Vorlaufzinsen</vt:lpstr>
      <vt:lpstr>Zahlungsplan und Zinsen</vt:lpstr>
      <vt:lpstr>Zahlungen f. ungedeckte Ford.</vt:lpstr>
      <vt:lpstr>Checkliste Unterlagen</vt:lpstr>
      <vt:lpstr>Hilfsblatt</vt:lpstr>
      <vt:lpstr>AK_Name</vt:lpstr>
      <vt:lpstr>Datum_von</vt:lpstr>
      <vt:lpstr>Direktauszahlung</vt:lpstr>
      <vt:lpstr>DN_Name</vt:lpstr>
      <vt:lpstr>'Auszahlungen und Vorlaufzinsen'!Druckbereich</vt:lpstr>
      <vt:lpstr>'Checkliste Unterlagen'!Druckbereich</vt:lpstr>
      <vt:lpstr>'Zahlungen f. ungedeckte Ford.'!Druckbereich</vt:lpstr>
      <vt:lpstr>'Zahlungsplan und Zinsen'!Druckbereich</vt:lpstr>
      <vt:lpstr>Erstattungsverfahren</vt:lpstr>
      <vt:lpstr>Fälligkeit</vt:lpstr>
      <vt:lpstr>Haftung</vt:lpstr>
      <vt:lpstr>Kap_ausgez</vt:lpstr>
      <vt:lpstr>Kap_ged</vt:lpstr>
      <vt:lpstr>Kap_ges</vt:lpstr>
      <vt:lpstr>Kapitalrate</vt:lpstr>
      <vt:lpstr>Land_AK_Nr</vt:lpstr>
      <vt:lpstr>Marge</vt:lpstr>
      <vt:lpstr>Methode</vt:lpstr>
      <vt:lpstr>Rate_Nr</vt:lpstr>
      <vt:lpstr>Ratenart</vt:lpstr>
      <vt:lpstr>Restkapital</vt:lpstr>
      <vt:lpstr>Satz</vt:lpstr>
      <vt:lpstr>SB</vt:lpstr>
      <vt:lpstr>SB_Betrag</vt:lpstr>
      <vt:lpstr>Tilgungsbeginn</vt:lpstr>
      <vt:lpstr>VorgangID</vt:lpstr>
      <vt:lpstr>Vorlaufzinsen</vt:lpstr>
      <vt:lpstr>Währung</vt:lpstr>
      <vt:lpstr>Zahl_Raten</vt:lpstr>
      <vt:lpstr>Zerofloor</vt:lpstr>
      <vt:lpstr>Zins_ged</vt:lpstr>
      <vt:lpstr>Zinsmethode</vt:lpstr>
      <vt:lpstr>Zinssatz</vt:lpstr>
    </vt:vector>
  </TitlesOfParts>
  <Company>Euler Hermes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Haas, Alexandra (EH:GERMANY HV09)</dc:creator>
  <cp:lastModifiedBy>Haas, Alexandra (EH:GERMANY HV09)</cp:lastModifiedBy>
  <cp:lastPrinted>2019-08-30T08:51:02Z</cp:lastPrinted>
  <dcterms:created xsi:type="dcterms:W3CDTF">2019-02-27T12:40:32Z</dcterms:created>
  <dcterms:modified xsi:type="dcterms:W3CDTF">2020-08-21T11:31:52Z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{33E77AE2-4116-4D1F-BB87-62DA2C8073F9}</vt:lpwstr>
  </property>
</Properties>
</file>